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hith\Desktop\Work\2.Retail Simulation\Fwd_ Changes on the Excel Simulation\"/>
    </mc:Choice>
  </mc:AlternateContent>
  <xr:revisionPtr revIDLastSave="0" documentId="13_ncr:1_{96C3356E-A2E4-4595-AC37-C1474BF8CD20}" xr6:coauthVersionLast="47" xr6:coauthVersionMax="47" xr10:uidLastSave="{00000000-0000-0000-0000-000000000000}"/>
  <bookViews>
    <workbookView xWindow="-108" yWindow="-108" windowWidth="23256" windowHeight="12456" firstSheet="9" activeTab="10" xr2:uid="{00000000-000D-0000-FFFF-FFFF00000000}"/>
  </bookViews>
  <sheets>
    <sheet name="Assu Sum Mod A" sheetId="2" r:id="rId1"/>
    <sheet name="Plan Working A" sheetId="1" r:id="rId2"/>
    <sheet name="Assu Sum Mod B" sheetId="14" r:id="rId3"/>
    <sheet name="Plan Working B" sheetId="19" r:id="rId4"/>
    <sheet name="Assu Sum Mod Online" sheetId="25" r:id="rId5"/>
    <sheet name="Plan Working Online" sheetId="26" r:id="rId6"/>
    <sheet name="Rollout Plan" sheetId="3" r:id="rId7"/>
    <sheet name="Concept Org Structure" sheetId="10" r:id="rId8"/>
    <sheet name="Warehouse (Central)" sheetId="27" r:id="rId9"/>
    <sheet name="Warehouse (Direct Store)" sheetId="30" r:id="rId10"/>
    <sheet name="General KPIs (Overall)" sheetId="31" r:id="rId11"/>
    <sheet name="Financial KPIs" sheetId="22" r:id="rId12"/>
    <sheet name="Sensitivity Analysis" sheetId="12" r:id="rId13"/>
    <sheet name="P&amp;L" sheetId="23" r:id="rId14"/>
    <sheet name="BS &amp; CF" sheetId="24" r:id="rId15"/>
    <sheet name="P&amp;L A" sheetId="5" r:id="rId16"/>
    <sheet name="P&amp;L B" sheetId="16" r:id="rId17"/>
    <sheet name="P&amp;L Online + Unit Econ" sheetId="28" r:id="rId18"/>
    <sheet name="Unit Economics A" sheetId="4" r:id="rId19"/>
    <sheet name="Unit Economics B" sheetId="17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a" localSheetId="13">'[1]WB0203-OLDLOAN'!#REF!</definedName>
    <definedName name="\a" localSheetId="15">'[1]WB0203-OLDLOAN'!#REF!</definedName>
    <definedName name="\a" localSheetId="16">'[1]WB0203-OLDLOAN'!#REF!</definedName>
    <definedName name="\a" localSheetId="17">'[1]WB0203-OLDLOAN'!#REF!</definedName>
    <definedName name="\a">'[1]WB0203-OLDLOAN'!#REF!</definedName>
    <definedName name="\b" localSheetId="13">'[1]WB0203-OLDLOAN'!#REF!</definedName>
    <definedName name="\b" localSheetId="15">'[1]WB0203-OLDLOAN'!#REF!</definedName>
    <definedName name="\b" localSheetId="16">'[1]WB0203-OLDLOAN'!#REF!</definedName>
    <definedName name="\b" localSheetId="17">'[1]WB0203-OLDLOAN'!#REF!</definedName>
    <definedName name="\b">'[1]WB0203-OLDLOAN'!#REF!</definedName>
    <definedName name="\c" localSheetId="13">'[1]WB0203-OLDLOAN'!#REF!</definedName>
    <definedName name="\c" localSheetId="15">'[1]WB0203-OLDLOAN'!#REF!</definedName>
    <definedName name="\c" localSheetId="16">'[1]WB0203-OLDLOAN'!#REF!</definedName>
    <definedName name="\c" localSheetId="17">'[1]WB0203-OLDLOAN'!#REF!</definedName>
    <definedName name="\c">'[1]WB0203-OLDLOAN'!#REF!</definedName>
    <definedName name="\d" localSheetId="13">'[1]WB0203-OLDLOAN'!#REF!</definedName>
    <definedName name="\d" localSheetId="15">'[1]WB0203-OLDLOAN'!#REF!</definedName>
    <definedName name="\d" localSheetId="16">'[1]WB0203-OLDLOAN'!#REF!</definedName>
    <definedName name="\d" localSheetId="17">'[1]WB0203-OLDLOAN'!#REF!</definedName>
    <definedName name="\d">'[1]WB0203-OLDLOAN'!#REF!</definedName>
    <definedName name="\L" localSheetId="13">#REF!</definedName>
    <definedName name="\L" localSheetId="15">#REF!</definedName>
    <definedName name="\L" localSheetId="16">#REF!</definedName>
    <definedName name="\L" localSheetId="17">#REF!</definedName>
    <definedName name="\L" localSheetId="6">#REF!</definedName>
    <definedName name="\L" localSheetId="18">#REF!</definedName>
    <definedName name="\L" localSheetId="19">#REF!</definedName>
    <definedName name="\L">#REF!</definedName>
    <definedName name="_________xlnm.Print_Area_1" localSheetId="14">#REF!</definedName>
    <definedName name="_________xlnm.Print_Area_1" localSheetId="7">#REF!</definedName>
    <definedName name="_________xlnm.Print_Area_1" localSheetId="13">#REF!</definedName>
    <definedName name="_________xlnm.Print_Area_1" localSheetId="15">#REF!</definedName>
    <definedName name="_________xlnm.Print_Area_1" localSheetId="16">#REF!</definedName>
    <definedName name="_________xlnm.Print_Area_1" localSheetId="17">#REF!</definedName>
    <definedName name="_________xlnm.Print_Area_1" localSheetId="6">#REF!</definedName>
    <definedName name="_________xlnm.Print_Area_1" localSheetId="18">#REF!</definedName>
    <definedName name="_________xlnm.Print_Area_1" localSheetId="19">#REF!</definedName>
    <definedName name="_________xlnm.Print_Area_1" localSheetId="8">#REF!</definedName>
    <definedName name="_________xlnm.Print_Area_1" localSheetId="9">#REF!</definedName>
    <definedName name="_________xlnm.Print_Area_1">#REF!</definedName>
    <definedName name="________xlnm.Print_Area_1" localSheetId="14">#REF!</definedName>
    <definedName name="________xlnm.Print_Area_1" localSheetId="7">#REF!</definedName>
    <definedName name="________xlnm.Print_Area_1" localSheetId="13">#REF!</definedName>
    <definedName name="________xlnm.Print_Area_1" localSheetId="15">#REF!</definedName>
    <definedName name="________xlnm.Print_Area_1" localSheetId="16">#REF!</definedName>
    <definedName name="________xlnm.Print_Area_1" localSheetId="17">#REF!</definedName>
    <definedName name="________xlnm.Print_Area_1" localSheetId="6">#REF!</definedName>
    <definedName name="________xlnm.Print_Area_1" localSheetId="18">#REF!</definedName>
    <definedName name="________xlnm.Print_Area_1" localSheetId="19">#REF!</definedName>
    <definedName name="________xlnm.Print_Area_1" localSheetId="8">#REF!</definedName>
    <definedName name="________xlnm.Print_Area_1" localSheetId="9">#REF!</definedName>
    <definedName name="________xlnm.Print_Area_1">#REF!</definedName>
    <definedName name="_______xlnm.Print_Area_1" localSheetId="14">#REF!</definedName>
    <definedName name="_______xlnm.Print_Area_1" localSheetId="7">#REF!</definedName>
    <definedName name="_______xlnm.Print_Area_1" localSheetId="13">#REF!</definedName>
    <definedName name="_______xlnm.Print_Area_1" localSheetId="15">#REF!</definedName>
    <definedName name="_______xlnm.Print_Area_1" localSheetId="16">#REF!</definedName>
    <definedName name="_______xlnm.Print_Area_1" localSheetId="17">#REF!</definedName>
    <definedName name="_______xlnm.Print_Area_1" localSheetId="6">#REF!</definedName>
    <definedName name="_______xlnm.Print_Area_1" localSheetId="18">#REF!</definedName>
    <definedName name="_______xlnm.Print_Area_1" localSheetId="19">#REF!</definedName>
    <definedName name="_______xlnm.Print_Area_1" localSheetId="8">#REF!</definedName>
    <definedName name="_______xlnm.Print_Area_1" localSheetId="9">#REF!</definedName>
    <definedName name="_______xlnm.Print_Area_1">#REF!</definedName>
    <definedName name="______xlnm.Print_Area_1" localSheetId="14">#REF!</definedName>
    <definedName name="______xlnm.Print_Area_1" localSheetId="7">#REF!</definedName>
    <definedName name="______xlnm.Print_Area_1" localSheetId="13">#REF!</definedName>
    <definedName name="______xlnm.Print_Area_1" localSheetId="15">#REF!</definedName>
    <definedName name="______xlnm.Print_Area_1" localSheetId="16">#REF!</definedName>
    <definedName name="______xlnm.Print_Area_1" localSheetId="17">#REF!</definedName>
    <definedName name="______xlnm.Print_Area_1" localSheetId="6">#REF!</definedName>
    <definedName name="______xlnm.Print_Area_1" localSheetId="18">#REF!</definedName>
    <definedName name="______xlnm.Print_Area_1" localSheetId="19">#REF!</definedName>
    <definedName name="______xlnm.Print_Area_1" localSheetId="8">#REF!</definedName>
    <definedName name="______xlnm.Print_Area_1" localSheetId="9">#REF!</definedName>
    <definedName name="______xlnm.Print_Area_1">#REF!</definedName>
    <definedName name="_____xlnm.Print_Area_1" localSheetId="14">#REF!</definedName>
    <definedName name="_____xlnm.Print_Area_1" localSheetId="7">#REF!</definedName>
    <definedName name="_____xlnm.Print_Area_1" localSheetId="13">#REF!</definedName>
    <definedName name="_____xlnm.Print_Area_1" localSheetId="15">#REF!</definedName>
    <definedName name="_____xlnm.Print_Area_1" localSheetId="16">#REF!</definedName>
    <definedName name="_____xlnm.Print_Area_1" localSheetId="17">#REF!</definedName>
    <definedName name="_____xlnm.Print_Area_1" localSheetId="6">#REF!</definedName>
    <definedName name="_____xlnm.Print_Area_1" localSheetId="18">#REF!</definedName>
    <definedName name="_____xlnm.Print_Area_1" localSheetId="19">#REF!</definedName>
    <definedName name="_____xlnm.Print_Area_1" localSheetId="8">#REF!</definedName>
    <definedName name="_____xlnm.Print_Area_1" localSheetId="9">#REF!</definedName>
    <definedName name="_____xlnm.Print_Area_1">#REF!</definedName>
    <definedName name="____xlnm.Print_Area_1" localSheetId="14">#REF!</definedName>
    <definedName name="____xlnm.Print_Area_1" localSheetId="7">#REF!</definedName>
    <definedName name="____xlnm.Print_Area_1" localSheetId="13">#REF!</definedName>
    <definedName name="____xlnm.Print_Area_1" localSheetId="15">#REF!</definedName>
    <definedName name="____xlnm.Print_Area_1" localSheetId="16">#REF!</definedName>
    <definedName name="____xlnm.Print_Area_1" localSheetId="17">#REF!</definedName>
    <definedName name="____xlnm.Print_Area_1" localSheetId="6">#REF!</definedName>
    <definedName name="____xlnm.Print_Area_1" localSheetId="18">#REF!</definedName>
    <definedName name="____xlnm.Print_Area_1" localSheetId="19">#REF!</definedName>
    <definedName name="____xlnm.Print_Area_1" localSheetId="8">#REF!</definedName>
    <definedName name="____xlnm.Print_Area_1" localSheetId="9">#REF!</definedName>
    <definedName name="____xlnm.Print_Area_1">#REF!</definedName>
    <definedName name="___xlnm.Print_Area_1" localSheetId="14">#REF!</definedName>
    <definedName name="___xlnm.Print_Area_1" localSheetId="7">#REF!</definedName>
    <definedName name="___xlnm.Print_Area_1" localSheetId="13">#REF!</definedName>
    <definedName name="___xlnm.Print_Area_1" localSheetId="15">#REF!</definedName>
    <definedName name="___xlnm.Print_Area_1" localSheetId="16">#REF!</definedName>
    <definedName name="___xlnm.Print_Area_1" localSheetId="17">#REF!</definedName>
    <definedName name="___xlnm.Print_Area_1" localSheetId="6">#REF!</definedName>
    <definedName name="___xlnm.Print_Area_1" localSheetId="18">#REF!</definedName>
    <definedName name="___xlnm.Print_Area_1" localSheetId="19">#REF!</definedName>
    <definedName name="___xlnm.Print_Area_1" localSheetId="8">#REF!</definedName>
    <definedName name="___xlnm.Print_Area_1" localSheetId="9">#REF!</definedName>
    <definedName name="___xlnm.Print_Area_1">#REF!</definedName>
    <definedName name="__123Graph_A" localSheetId="13" hidden="1">[2]COMPLEXALL!#REF!</definedName>
    <definedName name="__123Graph_A" localSheetId="15" hidden="1">[2]COMPLEXALL!#REF!</definedName>
    <definedName name="__123Graph_A" localSheetId="16" hidden="1">[2]COMPLEXALL!#REF!</definedName>
    <definedName name="__123Graph_A" localSheetId="17" hidden="1">[2]COMPLEXALL!#REF!</definedName>
    <definedName name="__123Graph_A" localSheetId="6" hidden="1">[2]COMPLEXALL!#REF!</definedName>
    <definedName name="__123Graph_A" localSheetId="18" hidden="1">[2]COMPLEXALL!#REF!</definedName>
    <definedName name="__123Graph_A" localSheetId="19" hidden="1">[2]COMPLEXALL!#REF!</definedName>
    <definedName name="__123Graph_A" hidden="1">[2]COMPLEXALL!#REF!</definedName>
    <definedName name="__123Graph_ASTATPROG" localSheetId="13" hidden="1">[2]COMPLEXALL!#REF!</definedName>
    <definedName name="__123Graph_ASTATPROG" localSheetId="15" hidden="1">[2]COMPLEXALL!#REF!</definedName>
    <definedName name="__123Graph_ASTATPROG" localSheetId="16" hidden="1">[2]COMPLEXALL!#REF!</definedName>
    <definedName name="__123Graph_ASTATPROG" localSheetId="17" hidden="1">[2]COMPLEXALL!#REF!</definedName>
    <definedName name="__123Graph_ASTATPROG" localSheetId="6" hidden="1">[2]COMPLEXALL!#REF!</definedName>
    <definedName name="__123Graph_ASTATPROG" localSheetId="18" hidden="1">[2]COMPLEXALL!#REF!</definedName>
    <definedName name="__123Graph_ASTATPROG" localSheetId="19" hidden="1">[2]COMPLEXALL!#REF!</definedName>
    <definedName name="__123Graph_ASTATPROG" hidden="1">[2]COMPLEXALL!#REF!</definedName>
    <definedName name="__123Graph_B" localSheetId="13" hidden="1">[2]COMPLEXALL!#REF!</definedName>
    <definedName name="__123Graph_B" localSheetId="15" hidden="1">[2]COMPLEXALL!#REF!</definedName>
    <definedName name="__123Graph_B" localSheetId="16" hidden="1">[2]COMPLEXALL!#REF!</definedName>
    <definedName name="__123Graph_B" localSheetId="17" hidden="1">[2]COMPLEXALL!#REF!</definedName>
    <definedName name="__123Graph_B" localSheetId="6" hidden="1">[2]COMPLEXALL!#REF!</definedName>
    <definedName name="__123Graph_B" localSheetId="18" hidden="1">[2]COMPLEXALL!#REF!</definedName>
    <definedName name="__123Graph_B" localSheetId="19" hidden="1">[2]COMPLEXALL!#REF!</definedName>
    <definedName name="__123Graph_B" hidden="1">[2]COMPLEXALL!#REF!</definedName>
    <definedName name="__123Graph_X" localSheetId="13" hidden="1">[2]COMPLEXALL!#REF!</definedName>
    <definedName name="__123Graph_X" localSheetId="15" hidden="1">[2]COMPLEXALL!#REF!</definedName>
    <definedName name="__123Graph_X" localSheetId="16" hidden="1">[2]COMPLEXALL!#REF!</definedName>
    <definedName name="__123Graph_X" localSheetId="17" hidden="1">[2]COMPLEXALL!#REF!</definedName>
    <definedName name="__123Graph_X" localSheetId="6" hidden="1">[2]COMPLEXALL!#REF!</definedName>
    <definedName name="__123Graph_X" localSheetId="18" hidden="1">[2]COMPLEXALL!#REF!</definedName>
    <definedName name="__123Graph_X" localSheetId="19" hidden="1">[2]COMPLEXALL!#REF!</definedName>
    <definedName name="__123Graph_X" hidden="1">[2]COMPLEXALL!#REF!</definedName>
    <definedName name="__123Graph_XSTATPROG" localSheetId="13" hidden="1">[2]COMPLEXALL!#REF!</definedName>
    <definedName name="__123Graph_XSTATPROG" localSheetId="15" hidden="1">[2]COMPLEXALL!#REF!</definedName>
    <definedName name="__123Graph_XSTATPROG" localSheetId="16" hidden="1">[2]COMPLEXALL!#REF!</definedName>
    <definedName name="__123Graph_XSTATPROG" localSheetId="17" hidden="1">[2]COMPLEXALL!#REF!</definedName>
    <definedName name="__123Graph_XSTATPROG" hidden="1">[2]COMPLEXALL!#REF!</definedName>
    <definedName name="__k8" localSheetId="13" hidden="1">{#N/A,#N/A,FALSE,"COVER1.XLS ";#N/A,#N/A,FALSE,"RACT1.XLS";#N/A,#N/A,FALSE,"RACT2.XLS";#N/A,#N/A,FALSE,"ECCMP";#N/A,#N/A,FALSE,"WELDER.XLS"}</definedName>
    <definedName name="__k8" localSheetId="15" hidden="1">{#N/A,#N/A,FALSE,"COVER1.XLS ";#N/A,#N/A,FALSE,"RACT1.XLS";#N/A,#N/A,FALSE,"RACT2.XLS";#N/A,#N/A,FALSE,"ECCMP";#N/A,#N/A,FALSE,"WELDER.XLS"}</definedName>
    <definedName name="__k8" localSheetId="16" hidden="1">{#N/A,#N/A,FALSE,"COVER1.XLS ";#N/A,#N/A,FALSE,"RACT1.XLS";#N/A,#N/A,FALSE,"RACT2.XLS";#N/A,#N/A,FALSE,"ECCMP";#N/A,#N/A,FALSE,"WELDER.XLS"}</definedName>
    <definedName name="__k8" localSheetId="17" hidden="1">{#N/A,#N/A,FALSE,"COVER1.XLS ";#N/A,#N/A,FALSE,"RACT1.XLS";#N/A,#N/A,FALSE,"RACT2.XLS";#N/A,#N/A,FALSE,"ECCMP";#N/A,#N/A,FALSE,"WELDER.XLS"}</definedName>
    <definedName name="__k8" localSheetId="6" hidden="1">{#N/A,#N/A,FALSE,"COVER1.XLS ";#N/A,#N/A,FALSE,"RACT1.XLS";#N/A,#N/A,FALSE,"RACT2.XLS";#N/A,#N/A,FALSE,"ECCMP";#N/A,#N/A,FALSE,"WELDER.XLS"}</definedName>
    <definedName name="__k8" localSheetId="18" hidden="1">{#N/A,#N/A,FALSE,"COVER1.XLS ";#N/A,#N/A,FALSE,"RACT1.XLS";#N/A,#N/A,FALSE,"RACT2.XLS";#N/A,#N/A,FALSE,"ECCMP";#N/A,#N/A,FALSE,"WELDER.XLS"}</definedName>
    <definedName name="__k8" localSheetId="19" hidden="1">{#N/A,#N/A,FALSE,"COVER1.XLS ";#N/A,#N/A,FALSE,"RACT1.XLS";#N/A,#N/A,FALSE,"RACT2.XLS";#N/A,#N/A,FALSE,"ECCMP";#N/A,#N/A,FALSE,"WELDER.XLS"}</definedName>
    <definedName name="__k8" hidden="1">{#N/A,#N/A,FALSE,"COVER1.XLS ";#N/A,#N/A,FALSE,"RACT1.XLS";#N/A,#N/A,FALSE,"RACT2.XLS";#N/A,#N/A,FALSE,"ECCMP";#N/A,#N/A,FALSE,"WELDER.XLS"}</definedName>
    <definedName name="__kvs1" localSheetId="13" hidden="1">{#N/A,#N/A,FALSE,"COVER1.XLS ";#N/A,#N/A,FALSE,"RACT1.XLS";#N/A,#N/A,FALSE,"RACT2.XLS";#N/A,#N/A,FALSE,"ECCMP";#N/A,#N/A,FALSE,"WELDER.XLS"}</definedName>
    <definedName name="__kvs1" localSheetId="15" hidden="1">{#N/A,#N/A,FALSE,"COVER1.XLS ";#N/A,#N/A,FALSE,"RACT1.XLS";#N/A,#N/A,FALSE,"RACT2.XLS";#N/A,#N/A,FALSE,"ECCMP";#N/A,#N/A,FALSE,"WELDER.XLS"}</definedName>
    <definedName name="__kvs1" localSheetId="16" hidden="1">{#N/A,#N/A,FALSE,"COVER1.XLS ";#N/A,#N/A,FALSE,"RACT1.XLS";#N/A,#N/A,FALSE,"RACT2.XLS";#N/A,#N/A,FALSE,"ECCMP";#N/A,#N/A,FALSE,"WELDER.XLS"}</definedName>
    <definedName name="__kvs1" localSheetId="17" hidden="1">{#N/A,#N/A,FALSE,"COVER1.XLS ";#N/A,#N/A,FALSE,"RACT1.XLS";#N/A,#N/A,FALSE,"RACT2.XLS";#N/A,#N/A,FALSE,"ECCMP";#N/A,#N/A,FALSE,"WELDER.XLS"}</definedName>
    <definedName name="__kvs1" localSheetId="6" hidden="1">{#N/A,#N/A,FALSE,"COVER1.XLS ";#N/A,#N/A,FALSE,"RACT1.XLS";#N/A,#N/A,FALSE,"RACT2.XLS";#N/A,#N/A,FALSE,"ECCMP";#N/A,#N/A,FALSE,"WELDER.XLS"}</definedName>
    <definedName name="__kvs1" localSheetId="18" hidden="1">{#N/A,#N/A,FALSE,"COVER1.XLS ";#N/A,#N/A,FALSE,"RACT1.XLS";#N/A,#N/A,FALSE,"RACT2.XLS";#N/A,#N/A,FALSE,"ECCMP";#N/A,#N/A,FALSE,"WELDER.XLS"}</definedName>
    <definedName name="__kvs1" localSheetId="19" hidden="1">{#N/A,#N/A,FALSE,"COVER1.XLS ";#N/A,#N/A,FALSE,"RACT1.XLS";#N/A,#N/A,FALSE,"RACT2.XLS";#N/A,#N/A,FALSE,"ECCMP";#N/A,#N/A,FALSE,"WELDER.XLS"}</definedName>
    <definedName name="__kvs1" hidden="1">{#N/A,#N/A,FALSE,"COVER1.XLS ";#N/A,#N/A,FALSE,"RACT1.XLS";#N/A,#N/A,FALSE,"RACT2.XLS";#N/A,#N/A,FALSE,"ECCMP";#N/A,#N/A,FALSE,"WELDER.XLS"}</definedName>
    <definedName name="__kvs2" localSheetId="13" hidden="1">{#N/A,#N/A,FALSE,"COVER1.XLS ";#N/A,#N/A,FALSE,"RACT1.XLS";#N/A,#N/A,FALSE,"RACT2.XLS";#N/A,#N/A,FALSE,"ECCMP";#N/A,#N/A,FALSE,"WELDER.XLS"}</definedName>
    <definedName name="__kvs2" localSheetId="15" hidden="1">{#N/A,#N/A,FALSE,"COVER1.XLS ";#N/A,#N/A,FALSE,"RACT1.XLS";#N/A,#N/A,FALSE,"RACT2.XLS";#N/A,#N/A,FALSE,"ECCMP";#N/A,#N/A,FALSE,"WELDER.XLS"}</definedName>
    <definedName name="__kvs2" localSheetId="16" hidden="1">{#N/A,#N/A,FALSE,"COVER1.XLS ";#N/A,#N/A,FALSE,"RACT1.XLS";#N/A,#N/A,FALSE,"RACT2.XLS";#N/A,#N/A,FALSE,"ECCMP";#N/A,#N/A,FALSE,"WELDER.XLS"}</definedName>
    <definedName name="__kvs2" localSheetId="17" hidden="1">{#N/A,#N/A,FALSE,"COVER1.XLS ";#N/A,#N/A,FALSE,"RACT1.XLS";#N/A,#N/A,FALSE,"RACT2.XLS";#N/A,#N/A,FALSE,"ECCMP";#N/A,#N/A,FALSE,"WELDER.XLS"}</definedName>
    <definedName name="__kvs2" localSheetId="6" hidden="1">{#N/A,#N/A,FALSE,"COVER1.XLS ";#N/A,#N/A,FALSE,"RACT1.XLS";#N/A,#N/A,FALSE,"RACT2.XLS";#N/A,#N/A,FALSE,"ECCMP";#N/A,#N/A,FALSE,"WELDER.XLS"}</definedName>
    <definedName name="__kvs2" localSheetId="18" hidden="1">{#N/A,#N/A,FALSE,"COVER1.XLS ";#N/A,#N/A,FALSE,"RACT1.XLS";#N/A,#N/A,FALSE,"RACT2.XLS";#N/A,#N/A,FALSE,"ECCMP";#N/A,#N/A,FALSE,"WELDER.XLS"}</definedName>
    <definedName name="__kvs2" localSheetId="19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5" localSheetId="13" hidden="1">{#N/A,#N/A,FALSE,"COVER.XLS";#N/A,#N/A,FALSE,"RACT1.XLS";#N/A,#N/A,FALSE,"RACT2.XLS";#N/A,#N/A,FALSE,"ECCMP";#N/A,#N/A,FALSE,"WELDER.XLS"}</definedName>
    <definedName name="__kvs5" localSheetId="15" hidden="1">{#N/A,#N/A,FALSE,"COVER.XLS";#N/A,#N/A,FALSE,"RACT1.XLS";#N/A,#N/A,FALSE,"RACT2.XLS";#N/A,#N/A,FALSE,"ECCMP";#N/A,#N/A,FALSE,"WELDER.XLS"}</definedName>
    <definedName name="__kvs5" localSheetId="16" hidden="1">{#N/A,#N/A,FALSE,"COVER.XLS";#N/A,#N/A,FALSE,"RACT1.XLS";#N/A,#N/A,FALSE,"RACT2.XLS";#N/A,#N/A,FALSE,"ECCMP";#N/A,#N/A,FALSE,"WELDER.XLS"}</definedName>
    <definedName name="__kvs5" localSheetId="17" hidden="1">{#N/A,#N/A,FALSE,"COVER.XLS";#N/A,#N/A,FALSE,"RACT1.XLS";#N/A,#N/A,FALSE,"RACT2.XLS";#N/A,#N/A,FALSE,"ECCMP";#N/A,#N/A,FALSE,"WELDER.XLS"}</definedName>
    <definedName name="__kvs5" localSheetId="6" hidden="1">{#N/A,#N/A,FALSE,"COVER.XLS";#N/A,#N/A,FALSE,"RACT1.XLS";#N/A,#N/A,FALSE,"RACT2.XLS";#N/A,#N/A,FALSE,"ECCMP";#N/A,#N/A,FALSE,"WELDER.XLS"}</definedName>
    <definedName name="__kvs5" localSheetId="18" hidden="1">{#N/A,#N/A,FALSE,"COVER.XLS";#N/A,#N/A,FALSE,"RACT1.XLS";#N/A,#N/A,FALSE,"RACT2.XLS";#N/A,#N/A,FALSE,"ECCMP";#N/A,#N/A,FALSE,"WELDER.XLS"}</definedName>
    <definedName name="__kvs5" localSheetId="19" hidden="1">{#N/A,#N/A,FALSE,"COVER.XLS";#N/A,#N/A,FALSE,"RACT1.XLS";#N/A,#N/A,FALSE,"RACT2.XLS";#N/A,#N/A,FALSE,"ECCMP";#N/A,#N/A,FALSE,"WELDER.XLS"}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7" localSheetId="13" hidden="1">{#N/A,#N/A,FALSE,"COVER1.XLS ";#N/A,#N/A,FALSE,"RACT1.XLS";#N/A,#N/A,FALSE,"RACT2.XLS";#N/A,#N/A,FALSE,"ECCMP";#N/A,#N/A,FALSE,"WELDER.XLS"}</definedName>
    <definedName name="__kvs7" localSheetId="15" hidden="1">{#N/A,#N/A,FALSE,"COVER1.XLS ";#N/A,#N/A,FALSE,"RACT1.XLS";#N/A,#N/A,FALSE,"RACT2.XLS";#N/A,#N/A,FALSE,"ECCMP";#N/A,#N/A,FALSE,"WELDER.XLS"}</definedName>
    <definedName name="__kvs7" localSheetId="16" hidden="1">{#N/A,#N/A,FALSE,"COVER1.XLS ";#N/A,#N/A,FALSE,"RACT1.XLS";#N/A,#N/A,FALSE,"RACT2.XLS";#N/A,#N/A,FALSE,"ECCMP";#N/A,#N/A,FALSE,"WELDER.XLS"}</definedName>
    <definedName name="__kvs7" localSheetId="17" hidden="1">{#N/A,#N/A,FALSE,"COVER1.XLS ";#N/A,#N/A,FALSE,"RACT1.XLS";#N/A,#N/A,FALSE,"RACT2.XLS";#N/A,#N/A,FALSE,"ECCMP";#N/A,#N/A,FALSE,"WELDER.XLS"}</definedName>
    <definedName name="__kvs7" localSheetId="6" hidden="1">{#N/A,#N/A,FALSE,"COVER1.XLS ";#N/A,#N/A,FALSE,"RACT1.XLS";#N/A,#N/A,FALSE,"RACT2.XLS";#N/A,#N/A,FALSE,"ECCMP";#N/A,#N/A,FALSE,"WELDER.XLS"}</definedName>
    <definedName name="__kvs7" localSheetId="18" hidden="1">{#N/A,#N/A,FALSE,"COVER1.XLS ";#N/A,#N/A,FALSE,"RACT1.XLS";#N/A,#N/A,FALSE,"RACT2.XLS";#N/A,#N/A,FALSE,"ECCMP";#N/A,#N/A,FALSE,"WELDER.XLS"}</definedName>
    <definedName name="__kvs7" localSheetId="19" hidden="1">{#N/A,#N/A,FALSE,"COVER1.XLS ";#N/A,#N/A,FALSE,"RACT1.XLS";#N/A,#N/A,FALSE,"RACT2.XLS";#N/A,#N/A,FALSE,"ECCMP";#N/A,#N/A,FALSE,"WELDER.XLS"}</definedName>
    <definedName name="__kvs7" hidden="1">{#N/A,#N/A,FALSE,"COVER1.XLS ";#N/A,#N/A,FALSE,"RACT1.XLS";#N/A,#N/A,FALSE,"RACT2.XLS";#N/A,#N/A,FALSE,"ECCMP";#N/A,#N/A,FALSE,"WELDER.XLS"}</definedName>
    <definedName name="__kvs8" localSheetId="13" hidden="1">{#N/A,#N/A,FALSE,"COVER1.XLS ";#N/A,#N/A,FALSE,"RACT1.XLS";#N/A,#N/A,FALSE,"RACT2.XLS";#N/A,#N/A,FALSE,"ECCMP";#N/A,#N/A,FALSE,"WELDER.XLS"}</definedName>
    <definedName name="__kvs8" localSheetId="15" hidden="1">{#N/A,#N/A,FALSE,"COVER1.XLS ";#N/A,#N/A,FALSE,"RACT1.XLS";#N/A,#N/A,FALSE,"RACT2.XLS";#N/A,#N/A,FALSE,"ECCMP";#N/A,#N/A,FALSE,"WELDER.XLS"}</definedName>
    <definedName name="__kvs8" localSheetId="16" hidden="1">{#N/A,#N/A,FALSE,"COVER1.XLS ";#N/A,#N/A,FALSE,"RACT1.XLS";#N/A,#N/A,FALSE,"RACT2.XLS";#N/A,#N/A,FALSE,"ECCMP";#N/A,#N/A,FALSE,"WELDER.XLS"}</definedName>
    <definedName name="__kvs8" localSheetId="17" hidden="1">{#N/A,#N/A,FALSE,"COVER1.XLS ";#N/A,#N/A,FALSE,"RACT1.XLS";#N/A,#N/A,FALSE,"RACT2.XLS";#N/A,#N/A,FALSE,"ECCMP";#N/A,#N/A,FALSE,"WELDER.XLS"}</definedName>
    <definedName name="__kvs8" localSheetId="6" hidden="1">{#N/A,#N/A,FALSE,"COVER1.XLS ";#N/A,#N/A,FALSE,"RACT1.XLS";#N/A,#N/A,FALSE,"RACT2.XLS";#N/A,#N/A,FALSE,"ECCMP";#N/A,#N/A,FALSE,"WELDER.XLS"}</definedName>
    <definedName name="__kvs8" localSheetId="18" hidden="1">{#N/A,#N/A,FALSE,"COVER1.XLS ";#N/A,#N/A,FALSE,"RACT1.XLS";#N/A,#N/A,FALSE,"RACT2.XLS";#N/A,#N/A,FALSE,"ECCMP";#N/A,#N/A,FALSE,"WELDER.XLS"}</definedName>
    <definedName name="__kvs8" localSheetId="19" hidden="1">{#N/A,#N/A,FALSE,"COVER1.XLS 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KVS9" localSheetId="13" hidden="1">{#N/A,#N/A,FALSE,"COVER1.XLS ";#N/A,#N/A,FALSE,"RACT1.XLS";#N/A,#N/A,FALSE,"RACT2.XLS";#N/A,#N/A,FALSE,"ECCMP";#N/A,#N/A,FALSE,"WELDER.XLS"}</definedName>
    <definedName name="__KVS9" localSheetId="15" hidden="1">{#N/A,#N/A,FALSE,"COVER1.XLS ";#N/A,#N/A,FALSE,"RACT1.XLS";#N/A,#N/A,FALSE,"RACT2.XLS";#N/A,#N/A,FALSE,"ECCMP";#N/A,#N/A,FALSE,"WELDER.XLS"}</definedName>
    <definedName name="__KVS9" localSheetId="16" hidden="1">{#N/A,#N/A,FALSE,"COVER1.XLS ";#N/A,#N/A,FALSE,"RACT1.XLS";#N/A,#N/A,FALSE,"RACT2.XLS";#N/A,#N/A,FALSE,"ECCMP";#N/A,#N/A,FALSE,"WELDER.XLS"}</definedName>
    <definedName name="__KVS9" localSheetId="17" hidden="1">{#N/A,#N/A,FALSE,"COVER1.XLS ";#N/A,#N/A,FALSE,"RACT1.XLS";#N/A,#N/A,FALSE,"RACT2.XLS";#N/A,#N/A,FALSE,"ECCMP";#N/A,#N/A,FALSE,"WELDER.XLS"}</definedName>
    <definedName name="__KVS9" localSheetId="6" hidden="1">{#N/A,#N/A,FALSE,"COVER1.XLS ";#N/A,#N/A,FALSE,"RACT1.XLS";#N/A,#N/A,FALSE,"RACT2.XLS";#N/A,#N/A,FALSE,"ECCMP";#N/A,#N/A,FALSE,"WELDER.XLS"}</definedName>
    <definedName name="__KVS9" localSheetId="18" hidden="1">{#N/A,#N/A,FALSE,"COVER1.XLS ";#N/A,#N/A,FALSE,"RACT1.XLS";#N/A,#N/A,FALSE,"RACT2.XLS";#N/A,#N/A,FALSE,"ECCMP";#N/A,#N/A,FALSE,"WELDER.XLS"}</definedName>
    <definedName name="__KVS9" localSheetId="19" hidden="1">{#N/A,#N/A,FALSE,"COVER1.XLS ";#N/A,#N/A,FALSE,"RACT1.XLS";#N/A,#N/A,FALSE,"RACT2.XLS";#N/A,#N/A,FALSE,"ECCMP";#N/A,#N/A,FALSE,"WELDER.XLS"}</definedName>
    <definedName name="__KVS9" hidden="1">{#N/A,#N/A,FALSE,"COVER1.XLS ";#N/A,#N/A,FALSE,"RACT1.XLS";#N/A,#N/A,FALSE,"RACT2.XLS";#N/A,#N/A,FALSE,"ECCMP";#N/A,#N/A,FALSE,"WELDER.XLS"}</definedName>
    <definedName name="__l2" localSheetId="13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2" localSheetId="1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2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2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2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2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2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3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13" hidden="1">{#N/A,#N/A,FALSE,"COVER1.XLS ";#N/A,#N/A,FALSE,"RACT1.XLS";#N/A,#N/A,FALSE,"RACT2.XLS";#N/A,#N/A,FALSE,"ECCMP";#N/A,#N/A,FALSE,"WELDER.XLS"}</definedName>
    <definedName name="__ns1" localSheetId="15" hidden="1">{#N/A,#N/A,FALSE,"COVER1.XLS ";#N/A,#N/A,FALSE,"RACT1.XLS";#N/A,#N/A,FALSE,"RACT2.XLS";#N/A,#N/A,FALSE,"ECCMP";#N/A,#N/A,FALSE,"WELDER.XLS"}</definedName>
    <definedName name="__ns1" localSheetId="16" hidden="1">{#N/A,#N/A,FALSE,"COVER1.XLS ";#N/A,#N/A,FALSE,"RACT1.XLS";#N/A,#N/A,FALSE,"RACT2.XLS";#N/A,#N/A,FALSE,"ECCMP";#N/A,#N/A,FALSE,"WELDER.XLS"}</definedName>
    <definedName name="__ns1" localSheetId="17" hidden="1">{#N/A,#N/A,FALSE,"COVER1.XLS ";#N/A,#N/A,FALSE,"RACT1.XLS";#N/A,#N/A,FALSE,"RACT2.XLS";#N/A,#N/A,FALSE,"ECCMP";#N/A,#N/A,FALSE,"WELDER.XLS"}</definedName>
    <definedName name="__ns1" localSheetId="6" hidden="1">{#N/A,#N/A,FALSE,"COVER1.XLS ";#N/A,#N/A,FALSE,"RACT1.XLS";#N/A,#N/A,FALSE,"RACT2.XLS";#N/A,#N/A,FALSE,"ECCMP";#N/A,#N/A,FALSE,"WELDER.XLS"}</definedName>
    <definedName name="__ns1" localSheetId="18" hidden="1">{#N/A,#N/A,FALSE,"COVER1.XLS ";#N/A,#N/A,FALSE,"RACT1.XLS";#N/A,#N/A,FALSE,"RACT2.XLS";#N/A,#N/A,FALSE,"ECCMP";#N/A,#N/A,FALSE,"WELDER.XLS"}</definedName>
    <definedName name="__ns1" localSheetId="19" hidden="1">{#N/A,#N/A,FALSE,"COVER1.XLS ";#N/A,#N/A,FALSE,"RACT1.XLS";#N/A,#N/A,FALSE,"RACT2.XLS";#N/A,#N/A,FALSE,"ECCMP";#N/A,#N/A,FALSE,"WELDER.XLS"}</definedName>
    <definedName name="__ns1" hidden="1">{#N/A,#N/A,FALSE,"COVER1.XLS ";#N/A,#N/A,FALSE,"RACT1.XLS";#N/A,#N/A,FALSE,"RACT2.XLS";#N/A,#N/A,FALSE,"ECCMP";#N/A,#N/A,FALSE,"WELDER.XLS"}</definedName>
    <definedName name="__q2" localSheetId="13" hidden="1">{#N/A,#N/A,FALSE,"COVER1.XLS ";#N/A,#N/A,FALSE,"RACT1.XLS";#N/A,#N/A,FALSE,"RACT2.XLS";#N/A,#N/A,FALSE,"ECCMP";#N/A,#N/A,FALSE,"WELDER.XLS"}</definedName>
    <definedName name="__q2" localSheetId="15" hidden="1">{#N/A,#N/A,FALSE,"COVER1.XLS ";#N/A,#N/A,FALSE,"RACT1.XLS";#N/A,#N/A,FALSE,"RACT2.XLS";#N/A,#N/A,FALSE,"ECCMP";#N/A,#N/A,FALSE,"WELDER.XLS"}</definedName>
    <definedName name="__q2" localSheetId="16" hidden="1">{#N/A,#N/A,FALSE,"COVER1.XLS ";#N/A,#N/A,FALSE,"RACT1.XLS";#N/A,#N/A,FALSE,"RACT2.XLS";#N/A,#N/A,FALSE,"ECCMP";#N/A,#N/A,FALSE,"WELDER.XLS"}</definedName>
    <definedName name="__q2" localSheetId="17" hidden="1">{#N/A,#N/A,FALSE,"COVER1.XLS ";#N/A,#N/A,FALSE,"RACT1.XLS";#N/A,#N/A,FALSE,"RACT2.XLS";#N/A,#N/A,FALSE,"ECCMP";#N/A,#N/A,FALSE,"WELDER.XLS"}</definedName>
    <definedName name="__q2" localSheetId="6" hidden="1">{#N/A,#N/A,FALSE,"COVER1.XLS ";#N/A,#N/A,FALSE,"RACT1.XLS";#N/A,#N/A,FALSE,"RACT2.XLS";#N/A,#N/A,FALSE,"ECCMP";#N/A,#N/A,FALSE,"WELDER.XLS"}</definedName>
    <definedName name="__q2" localSheetId="18" hidden="1">{#N/A,#N/A,FALSE,"COVER1.XLS ";#N/A,#N/A,FALSE,"RACT1.XLS";#N/A,#N/A,FALSE,"RACT2.XLS";#N/A,#N/A,FALSE,"ECCMP";#N/A,#N/A,FALSE,"WELDER.XLS"}</definedName>
    <definedName name="__q2" localSheetId="19" hidden="1">{#N/A,#N/A,FALSE,"COVER1.XLS ";#N/A,#N/A,FALSE,"RACT1.XLS";#N/A,#N/A,FALSE,"RACT2.XLS";#N/A,#N/A,FALSE,"ECCMP";#N/A,#N/A,FALSE,"WELDER.XLS"}</definedName>
    <definedName name="__q2" hidden="1">{#N/A,#N/A,FALSE,"COVER1.XLS ";#N/A,#N/A,FALSE,"RACT1.XLS";#N/A,#N/A,FALSE,"RACT2.XLS";#N/A,#N/A,FALSE,"ECCMP";#N/A,#N/A,FALSE,"WELDER.XLS"}</definedName>
    <definedName name="__qq1" localSheetId="13" hidden="1">{#N/A,#N/A,FALSE,"COVER1.XLS ";#N/A,#N/A,FALSE,"RACT1.XLS";#N/A,#N/A,FALSE,"RACT2.XLS";#N/A,#N/A,FALSE,"ECCMP";#N/A,#N/A,FALSE,"WELDER.XLS"}</definedName>
    <definedName name="__qq1" localSheetId="15" hidden="1">{#N/A,#N/A,FALSE,"COVER1.XLS ";#N/A,#N/A,FALSE,"RACT1.XLS";#N/A,#N/A,FALSE,"RACT2.XLS";#N/A,#N/A,FALSE,"ECCMP";#N/A,#N/A,FALSE,"WELDER.XLS"}</definedName>
    <definedName name="__qq1" localSheetId="16" hidden="1">{#N/A,#N/A,FALSE,"COVER1.XLS ";#N/A,#N/A,FALSE,"RACT1.XLS";#N/A,#N/A,FALSE,"RACT2.XLS";#N/A,#N/A,FALSE,"ECCMP";#N/A,#N/A,FALSE,"WELDER.XLS"}</definedName>
    <definedName name="__qq1" localSheetId="17" hidden="1">{#N/A,#N/A,FALSE,"COVER1.XLS ";#N/A,#N/A,FALSE,"RACT1.XLS";#N/A,#N/A,FALSE,"RACT2.XLS";#N/A,#N/A,FALSE,"ECCMP";#N/A,#N/A,FALSE,"WELDER.XLS"}</definedName>
    <definedName name="__qq1" localSheetId="6" hidden="1">{#N/A,#N/A,FALSE,"COVER1.XLS ";#N/A,#N/A,FALSE,"RACT1.XLS";#N/A,#N/A,FALSE,"RACT2.XLS";#N/A,#N/A,FALSE,"ECCMP";#N/A,#N/A,FALSE,"WELDER.XLS"}</definedName>
    <definedName name="__qq1" localSheetId="18" hidden="1">{#N/A,#N/A,FALSE,"COVER1.XLS ";#N/A,#N/A,FALSE,"RACT1.XLS";#N/A,#N/A,FALSE,"RACT2.XLS";#N/A,#N/A,FALSE,"ECCMP";#N/A,#N/A,FALSE,"WELDER.XLS"}</definedName>
    <definedName name="__qq1" localSheetId="19" hidden="1">{#N/A,#N/A,FALSE,"COVER1.XLS ";#N/A,#N/A,FALSE,"RACT1.XLS";#N/A,#N/A,FALSE,"RACT2.XLS";#N/A,#N/A,FALSE,"ECCMP";#N/A,#N/A,FALSE,"WELDER.XLS"}</definedName>
    <definedName name="__qq1" hidden="1">{#N/A,#N/A,FALSE,"COVER1.XLS ";#N/A,#N/A,FALSE,"RACT1.XLS";#N/A,#N/A,FALSE,"RACT2.XLS";#N/A,#N/A,FALSE,"ECCMP";#N/A,#N/A,FALSE,"WELDER.XLS"}</definedName>
    <definedName name="__SBP3" localSheetId="14">'[3]Forex Rates Monitor'!$A$79:$A$103</definedName>
    <definedName name="__SBP3" localSheetId="7">'[3]Forex Rates Monitor'!$A$79:$A$103</definedName>
    <definedName name="__SBP3" localSheetId="8">'[3]Forex Rates Monitor'!$A$79:$A$103</definedName>
    <definedName name="__SBP3" localSheetId="9">'[3]Forex Rates Monitor'!$A$79:$A$103</definedName>
    <definedName name="__SBP3">'[4]Forex Rates Monitor'!$A$79:$A$103</definedName>
    <definedName name="__t1" localSheetId="13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1" localSheetId="1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1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1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1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1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3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13" hidden="1">{#N/A,#N/A,FALSE,"17MAY";#N/A,#N/A,FALSE,"24MAY"}</definedName>
    <definedName name="__w2" localSheetId="15" hidden="1">{#N/A,#N/A,FALSE,"17MAY";#N/A,#N/A,FALSE,"24MAY"}</definedName>
    <definedName name="__w2" localSheetId="16" hidden="1">{#N/A,#N/A,FALSE,"17MAY";#N/A,#N/A,FALSE,"24MAY"}</definedName>
    <definedName name="__w2" localSheetId="17" hidden="1">{#N/A,#N/A,FALSE,"17MAY";#N/A,#N/A,FALSE,"24MAY"}</definedName>
    <definedName name="__w2" localSheetId="6" hidden="1">{#N/A,#N/A,FALSE,"17MAY";#N/A,#N/A,FALSE,"24MAY"}</definedName>
    <definedName name="__w2" localSheetId="18" hidden="1">{#N/A,#N/A,FALSE,"17MAY";#N/A,#N/A,FALSE,"24MAY"}</definedName>
    <definedName name="__w2" localSheetId="19" hidden="1">{#N/A,#N/A,FALSE,"17MAY";#N/A,#N/A,FALSE,"24MAY"}</definedName>
    <definedName name="__w2" hidden="1">{#N/A,#N/A,FALSE,"17MAY";#N/A,#N/A,FALSE,"24MAY"}</definedName>
    <definedName name="__wrn1" localSheetId="13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rn1" localSheetId="1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rn1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rn1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rn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rn1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rn1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rn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" localSheetId="14">#REF!</definedName>
    <definedName name="__xlnm.Print_Area_1" localSheetId="7">#REF!</definedName>
    <definedName name="__xlnm.Print_Area_1" localSheetId="13">#REF!</definedName>
    <definedName name="__xlnm.Print_Area_1" localSheetId="15">#REF!</definedName>
    <definedName name="__xlnm.Print_Area_1" localSheetId="16">#REF!</definedName>
    <definedName name="__xlnm.Print_Area_1" localSheetId="17">#REF!</definedName>
    <definedName name="__xlnm.Print_Area_1" localSheetId="8">#REF!</definedName>
    <definedName name="__xlnm.Print_Area_1" localSheetId="9">#REF!</definedName>
    <definedName name="__xlnm.Print_Area_1">#REF!</definedName>
    <definedName name="__xlnm.Print_Area_1_1" localSheetId="14">#REF!</definedName>
    <definedName name="__xlnm.Print_Area_1_1" localSheetId="7">#REF!</definedName>
    <definedName name="__xlnm.Print_Area_1_1" localSheetId="13">#REF!</definedName>
    <definedName name="__xlnm.Print_Area_1_1" localSheetId="15">#REF!</definedName>
    <definedName name="__xlnm.Print_Area_1_1" localSheetId="16">#REF!</definedName>
    <definedName name="__xlnm.Print_Area_1_1" localSheetId="17">#REF!</definedName>
    <definedName name="__xlnm.Print_Area_1_1" localSheetId="6">#REF!</definedName>
    <definedName name="__xlnm.Print_Area_1_1" localSheetId="18">#REF!</definedName>
    <definedName name="__xlnm.Print_Area_1_1" localSheetId="19">#REF!</definedName>
    <definedName name="__xlnm.Print_Area_1_1" localSheetId="8">#REF!</definedName>
    <definedName name="__xlnm.Print_Area_1_1" localSheetId="9">#REF!</definedName>
    <definedName name="__xlnm.Print_Area_1_1">#REF!</definedName>
    <definedName name="_88_SDCA_85_TOWNS" localSheetId="13">#REF!</definedName>
    <definedName name="_88_SDCA_85_TOWNS" localSheetId="15">#REF!</definedName>
    <definedName name="_88_SDCA_85_TOWNS" localSheetId="16">#REF!</definedName>
    <definedName name="_88_SDCA_85_TOWNS" localSheetId="17">#REF!</definedName>
    <definedName name="_88_SDCA_85_TOWNS" localSheetId="6">#REF!</definedName>
    <definedName name="_88_SDCA_85_TOWNS" localSheetId="18">#REF!</definedName>
    <definedName name="_88_SDCA_85_TOWNS" localSheetId="19">#REF!</definedName>
    <definedName name="_88_SDCA_85_TOWNS">#REF!</definedName>
    <definedName name="_Key1" localSheetId="13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6" hidden="1">#REF!</definedName>
    <definedName name="_Key1" localSheetId="18" hidden="1">#REF!</definedName>
    <definedName name="_Key1" localSheetId="19" hidden="1">#REF!</definedName>
    <definedName name="_Key1" hidden="1">#REF!</definedName>
    <definedName name="_Key2" localSheetId="13" hidden="1">#REF!</definedName>
    <definedName name="_Key2" localSheetId="15" hidden="1">#REF!</definedName>
    <definedName name="_Key2" localSheetId="16" hidden="1">#REF!</definedName>
    <definedName name="_Key2" localSheetId="17" hidden="1">#REF!</definedName>
    <definedName name="_Key2" localSheetId="6" hidden="1">#REF!</definedName>
    <definedName name="_Key2" localSheetId="18" hidden="1">#REF!</definedName>
    <definedName name="_Key2" localSheetId="19" hidden="1">#REF!</definedName>
    <definedName name="_Key2" hidden="1">#REF!</definedName>
    <definedName name="_Order1" hidden="1">255</definedName>
    <definedName name="_Order2" hidden="1">255</definedName>
    <definedName name="_PL1">[5]INFO!$B$13</definedName>
    <definedName name="_Sort" localSheetId="13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6" hidden="1">#REF!</definedName>
    <definedName name="_Sort" localSheetId="18" hidden="1">#REF!</definedName>
    <definedName name="_Sort" localSheetId="19" hidden="1">#REF!</definedName>
    <definedName name="_Sort" hidden="1">#REF!</definedName>
    <definedName name="A" localSheetId="13">'[6]WB0203-OLDLOAN'!#REF!</definedName>
    <definedName name="A" localSheetId="15">'[6]WB0203-OLDLOAN'!#REF!</definedName>
    <definedName name="A" localSheetId="16">'[6]WB0203-OLDLOAN'!#REF!</definedName>
    <definedName name="A" localSheetId="17">'[6]WB0203-OLDLOAN'!#REF!</definedName>
    <definedName name="A">'[6]WB0203-OLDLOAN'!#REF!</definedName>
    <definedName name="A1_" localSheetId="13">#REF!</definedName>
    <definedName name="A1_" localSheetId="15">#REF!</definedName>
    <definedName name="A1_" localSheetId="16">#REF!</definedName>
    <definedName name="A1_" localSheetId="17">#REF!</definedName>
    <definedName name="A1_" localSheetId="6">#REF!</definedName>
    <definedName name="A1_" localSheetId="18">#REF!</definedName>
    <definedName name="A1_" localSheetId="19">#REF!</definedName>
    <definedName name="A1_">#REF!</definedName>
    <definedName name="A10_" localSheetId="13">#REF!</definedName>
    <definedName name="A10_" localSheetId="15">#REF!</definedName>
    <definedName name="A10_" localSheetId="16">#REF!</definedName>
    <definedName name="A10_" localSheetId="17">#REF!</definedName>
    <definedName name="A10_" localSheetId="6">#REF!</definedName>
    <definedName name="A10_" localSheetId="18">#REF!</definedName>
    <definedName name="A10_" localSheetId="19">#REF!</definedName>
    <definedName name="A10_">#REF!</definedName>
    <definedName name="A13_" localSheetId="13">#REF!</definedName>
    <definedName name="A13_" localSheetId="15">#REF!</definedName>
    <definedName name="A13_" localSheetId="16">#REF!</definedName>
    <definedName name="A13_" localSheetId="17">#REF!</definedName>
    <definedName name="A13_" localSheetId="6">#REF!</definedName>
    <definedName name="A13_" localSheetId="18">#REF!</definedName>
    <definedName name="A13_" localSheetId="19">#REF!</definedName>
    <definedName name="A13_">#REF!</definedName>
    <definedName name="A2_" localSheetId="13">#REF!</definedName>
    <definedName name="A2_" localSheetId="15">#REF!</definedName>
    <definedName name="A2_" localSheetId="16">#REF!</definedName>
    <definedName name="A2_" localSheetId="17">#REF!</definedName>
    <definedName name="A2_" localSheetId="6">#REF!</definedName>
    <definedName name="A2_" localSheetId="18">#REF!</definedName>
    <definedName name="A2_" localSheetId="19">#REF!</definedName>
    <definedName name="A2_">#REF!</definedName>
    <definedName name="A3_" localSheetId="13">#REF!</definedName>
    <definedName name="A3_" localSheetId="15">#REF!</definedName>
    <definedName name="A3_" localSheetId="16">#REF!</definedName>
    <definedName name="A3_" localSheetId="17">#REF!</definedName>
    <definedName name="A3_" localSheetId="6">#REF!</definedName>
    <definedName name="A3_" localSheetId="18">#REF!</definedName>
    <definedName name="A3_" localSheetId="19">#REF!</definedName>
    <definedName name="A3_">#REF!</definedName>
    <definedName name="A4_" localSheetId="13">#REF!</definedName>
    <definedName name="A4_" localSheetId="15">#REF!</definedName>
    <definedName name="A4_" localSheetId="16">#REF!</definedName>
    <definedName name="A4_" localSheetId="17">#REF!</definedName>
    <definedName name="A4_" localSheetId="6">#REF!</definedName>
    <definedName name="A4_" localSheetId="18">#REF!</definedName>
    <definedName name="A4_" localSheetId="19">#REF!</definedName>
    <definedName name="A4_">#REF!</definedName>
    <definedName name="A5_" localSheetId="13">#REF!</definedName>
    <definedName name="A5_" localSheetId="15">#REF!</definedName>
    <definedName name="A5_" localSheetId="16">#REF!</definedName>
    <definedName name="A5_" localSheetId="17">#REF!</definedName>
    <definedName name="A5_" localSheetId="6">#REF!</definedName>
    <definedName name="A5_" localSheetId="18">#REF!</definedName>
    <definedName name="A5_" localSheetId="19">#REF!</definedName>
    <definedName name="A5_">#REF!</definedName>
    <definedName name="A6_" localSheetId="13">#REF!</definedName>
    <definedName name="A6_" localSheetId="15">#REF!</definedName>
    <definedName name="A6_" localSheetId="16">#REF!</definedName>
    <definedName name="A6_" localSheetId="17">#REF!</definedName>
    <definedName name="A6_" localSheetId="6">#REF!</definedName>
    <definedName name="A6_" localSheetId="18">#REF!</definedName>
    <definedName name="A6_" localSheetId="19">#REF!</definedName>
    <definedName name="A6_">#REF!</definedName>
    <definedName name="A7_" localSheetId="13">#REF!</definedName>
    <definedName name="A7_" localSheetId="15">#REF!</definedName>
    <definedName name="A7_" localSheetId="16">#REF!</definedName>
    <definedName name="A7_" localSheetId="17">#REF!</definedName>
    <definedName name="A7_" localSheetId="6">#REF!</definedName>
    <definedName name="A7_" localSheetId="18">#REF!</definedName>
    <definedName name="A7_" localSheetId="19">#REF!</definedName>
    <definedName name="A7_">#REF!</definedName>
    <definedName name="A8_" localSheetId="13">#REF!</definedName>
    <definedName name="A8_" localSheetId="15">#REF!</definedName>
    <definedName name="A8_" localSheetId="16">#REF!</definedName>
    <definedName name="A8_" localSheetId="17">#REF!</definedName>
    <definedName name="A8_" localSheetId="6">#REF!</definedName>
    <definedName name="A8_" localSheetId="18">#REF!</definedName>
    <definedName name="A8_" localSheetId="19">#REF!</definedName>
    <definedName name="A8_">#REF!</definedName>
    <definedName name="A9_" localSheetId="13">#REF!</definedName>
    <definedName name="A9_" localSheetId="15">#REF!</definedName>
    <definedName name="A9_" localSheetId="16">#REF!</definedName>
    <definedName name="A9_" localSheetId="17">#REF!</definedName>
    <definedName name="A9_" localSheetId="6">#REF!</definedName>
    <definedName name="A9_" localSheetId="18">#REF!</definedName>
    <definedName name="A9_" localSheetId="19">#REF!</definedName>
    <definedName name="A9_">#REF!</definedName>
    <definedName name="aa" localSheetId="13">[7]oresreqsum!#REF!</definedName>
    <definedName name="aa" localSheetId="15">[7]oresreqsum!#REF!</definedName>
    <definedName name="aa" localSheetId="16">[7]oresreqsum!#REF!</definedName>
    <definedName name="aa" localSheetId="17">[7]oresreqsum!#REF!</definedName>
    <definedName name="aa" localSheetId="6">[7]oresreqsum!#REF!</definedName>
    <definedName name="aa" localSheetId="18">[7]oresreqsum!#REF!</definedName>
    <definedName name="aa" localSheetId="19">[7]oresreqsum!#REF!</definedName>
    <definedName name="aa">[7]oresreqsum!#REF!</definedName>
    <definedName name="AAa" localSheetId="13" hidden="1">{#N/A,#N/A,FALSE,"COVER1.XLS ";#N/A,#N/A,FALSE,"RACT1.XLS";#N/A,#N/A,FALSE,"RACT2.XLS";#N/A,#N/A,FALSE,"ECCMP";#N/A,#N/A,FALSE,"WELDER.XLS"}</definedName>
    <definedName name="AAa" localSheetId="15" hidden="1">{#N/A,#N/A,FALSE,"COVER1.XLS ";#N/A,#N/A,FALSE,"RACT1.XLS";#N/A,#N/A,FALSE,"RACT2.XLS";#N/A,#N/A,FALSE,"ECCMP";#N/A,#N/A,FALSE,"WELDER.XLS"}</definedName>
    <definedName name="AAa" localSheetId="16" hidden="1">{#N/A,#N/A,FALSE,"COVER1.XLS ";#N/A,#N/A,FALSE,"RACT1.XLS";#N/A,#N/A,FALSE,"RACT2.XLS";#N/A,#N/A,FALSE,"ECCMP";#N/A,#N/A,FALSE,"WELDER.XLS"}</definedName>
    <definedName name="AAa" localSheetId="17" hidden="1">{#N/A,#N/A,FALSE,"COVER1.XLS ";#N/A,#N/A,FALSE,"RACT1.XLS";#N/A,#N/A,FALSE,"RACT2.XLS";#N/A,#N/A,FALSE,"ECCMP";#N/A,#N/A,FALSE,"WELDER.XLS"}</definedName>
    <definedName name="AAa" localSheetId="6" hidden="1">{#N/A,#N/A,FALSE,"COVER1.XLS ";#N/A,#N/A,FALSE,"RACT1.XLS";#N/A,#N/A,FALSE,"RACT2.XLS";#N/A,#N/A,FALSE,"ECCMP";#N/A,#N/A,FALSE,"WELDER.XLS"}</definedName>
    <definedName name="AAa" localSheetId="18" hidden="1">{#N/A,#N/A,FALSE,"COVER1.XLS ";#N/A,#N/A,FALSE,"RACT1.XLS";#N/A,#N/A,FALSE,"RACT2.XLS";#N/A,#N/A,FALSE,"ECCMP";#N/A,#N/A,FALSE,"WELDER.XLS"}</definedName>
    <definedName name="AAa" localSheetId="19" hidden="1">{#N/A,#N/A,FALSE,"COVER1.XLS ";#N/A,#N/A,FALSE,"RACT1.XLS";#N/A,#N/A,FALSE,"RACT2.XLS";#N/A,#N/A,FALSE,"ECCMP";#N/A,#N/A,FALSE,"WELDER.XLS"}</definedName>
    <definedName name="AAa" hidden="1">{#N/A,#N/A,FALSE,"COVER1.XLS ";#N/A,#N/A,FALSE,"RACT1.XLS";#N/A,#N/A,FALSE,"RACT2.XLS";#N/A,#N/A,FALSE,"ECCMP";#N/A,#N/A,FALSE,"WELDER.XLS"}</definedName>
    <definedName name="aaaa" localSheetId="13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aa" localSheetId="15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aa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aa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aa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aa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aa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a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13" hidden="1">{#N/A,#N/A,FALSE,"COVER.XLS";#N/A,#N/A,FALSE,"RACT1.XLS";#N/A,#N/A,FALSE,"RACT2.XLS";#N/A,#N/A,FALSE,"ECCMP";#N/A,#N/A,FALSE,"WELDER.XLS"}</definedName>
    <definedName name="aaffa" localSheetId="15" hidden="1">{#N/A,#N/A,FALSE,"COVER.XLS";#N/A,#N/A,FALSE,"RACT1.XLS";#N/A,#N/A,FALSE,"RACT2.XLS";#N/A,#N/A,FALSE,"ECCMP";#N/A,#N/A,FALSE,"WELDER.XLS"}</definedName>
    <definedName name="aaffa" localSheetId="16" hidden="1">{#N/A,#N/A,FALSE,"COVER.XLS";#N/A,#N/A,FALSE,"RACT1.XLS";#N/A,#N/A,FALSE,"RACT2.XLS";#N/A,#N/A,FALSE,"ECCMP";#N/A,#N/A,FALSE,"WELDER.XLS"}</definedName>
    <definedName name="aaffa" localSheetId="17" hidden="1">{#N/A,#N/A,FALSE,"COVER.XLS";#N/A,#N/A,FALSE,"RACT1.XLS";#N/A,#N/A,FALSE,"RACT2.XLS";#N/A,#N/A,FALSE,"ECCMP";#N/A,#N/A,FALSE,"WELDER.XLS"}</definedName>
    <definedName name="aaffa" localSheetId="6" hidden="1">{#N/A,#N/A,FALSE,"COVER.XLS";#N/A,#N/A,FALSE,"RACT1.XLS";#N/A,#N/A,FALSE,"RACT2.XLS";#N/A,#N/A,FALSE,"ECCMP";#N/A,#N/A,FALSE,"WELDER.XLS"}</definedName>
    <definedName name="aaffa" localSheetId="18" hidden="1">{#N/A,#N/A,FALSE,"COVER.XLS";#N/A,#N/A,FALSE,"RACT1.XLS";#N/A,#N/A,FALSE,"RACT2.XLS";#N/A,#N/A,FALSE,"ECCMP";#N/A,#N/A,FALSE,"WELDER.XLS"}</definedName>
    <definedName name="aaffa" localSheetId="19" hidden="1">{#N/A,#N/A,FALSE,"COVER.XLS";#N/A,#N/A,FALSE,"RACT1.XLS";#N/A,#N/A,FALSE,"RACT2.XLS";#N/A,#N/A,FALSE,"ECCMP";#N/A,#N/A,FALSE,"WELDER.XLS"}</definedName>
    <definedName name="aaffa" hidden="1">{#N/A,#N/A,FALSE,"COVER.XLS";#N/A,#N/A,FALSE,"RACT1.XLS";#N/A,#N/A,FALSE,"RACT2.XLS";#N/A,#N/A,FALSE,"ECCMP";#N/A,#N/A,FALSE,"WELDER.XLS"}</definedName>
    <definedName name="aba" localSheetId="13" hidden="1">{#N/A,#N/A,FALSE,"COVER1.XLS ";#N/A,#N/A,FALSE,"RACT1.XLS";#N/A,#N/A,FALSE,"RACT2.XLS";#N/A,#N/A,FALSE,"ECCMP";#N/A,#N/A,FALSE,"WELDER.XLS"}</definedName>
    <definedName name="aba" localSheetId="15" hidden="1">{#N/A,#N/A,FALSE,"COVER1.XLS ";#N/A,#N/A,FALSE,"RACT1.XLS";#N/A,#N/A,FALSE,"RACT2.XLS";#N/A,#N/A,FALSE,"ECCMP";#N/A,#N/A,FALSE,"WELDER.XLS"}</definedName>
    <definedName name="aba" localSheetId="16" hidden="1">{#N/A,#N/A,FALSE,"COVER1.XLS ";#N/A,#N/A,FALSE,"RACT1.XLS";#N/A,#N/A,FALSE,"RACT2.XLS";#N/A,#N/A,FALSE,"ECCMP";#N/A,#N/A,FALSE,"WELDER.XLS"}</definedName>
    <definedName name="aba" localSheetId="17" hidden="1">{#N/A,#N/A,FALSE,"COVER1.XLS ";#N/A,#N/A,FALSE,"RACT1.XLS";#N/A,#N/A,FALSE,"RACT2.XLS";#N/A,#N/A,FALSE,"ECCMP";#N/A,#N/A,FALSE,"WELDER.XLS"}</definedName>
    <definedName name="aba" localSheetId="6" hidden="1">{#N/A,#N/A,FALSE,"COVER1.XLS ";#N/A,#N/A,FALSE,"RACT1.XLS";#N/A,#N/A,FALSE,"RACT2.XLS";#N/A,#N/A,FALSE,"ECCMP";#N/A,#N/A,FALSE,"WELDER.XLS"}</definedName>
    <definedName name="aba" localSheetId="18" hidden="1">{#N/A,#N/A,FALSE,"COVER1.XLS ";#N/A,#N/A,FALSE,"RACT1.XLS";#N/A,#N/A,FALSE,"RACT2.XLS";#N/A,#N/A,FALSE,"ECCMP";#N/A,#N/A,FALSE,"WELDER.XLS"}</definedName>
    <definedName name="aba" localSheetId="19" hidden="1">{#N/A,#N/A,FALSE,"COVER1.XLS ";#N/A,#N/A,FALSE,"RACT1.XLS";#N/A,#N/A,FALSE,"RACT2.XLS";#N/A,#N/A,FALSE,"ECCMP";#N/A,#N/A,FALSE,"WELDER.XLS"}</definedName>
    <definedName name="aba" hidden="1">{#N/A,#N/A,FALSE,"COVER1.XLS ";#N/A,#N/A,FALSE,"RACT1.XLS";#N/A,#N/A,FALSE,"RACT2.XLS";#N/A,#N/A,FALSE,"ECCMP";#N/A,#N/A,FALSE,"WELDER.XLS"}</definedName>
    <definedName name="abba" localSheetId="13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ba" localSheetId="1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ba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ba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ba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ba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ba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b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c" localSheetId="13">#REF!</definedName>
    <definedName name="abc" localSheetId="15">#REF!</definedName>
    <definedName name="abc" localSheetId="16">#REF!</definedName>
    <definedName name="abc" localSheetId="17">#REF!</definedName>
    <definedName name="abc">#REF!</definedName>
    <definedName name="accruedc" localSheetId="13">'[5]NOTES '!#REF!</definedName>
    <definedName name="accruedc" localSheetId="15">'[5]NOTES '!#REF!</definedName>
    <definedName name="accruedc" localSheetId="16">'[5]NOTES '!#REF!</definedName>
    <definedName name="accruedc" localSheetId="17">'[5]NOTES '!#REF!</definedName>
    <definedName name="accruedc">'[5]NOTES '!#REF!</definedName>
    <definedName name="accruedp" localSheetId="13">'[5]NOTES '!#REF!</definedName>
    <definedName name="accruedp" localSheetId="15">'[5]NOTES '!#REF!</definedName>
    <definedName name="accruedp" localSheetId="16">'[5]NOTES '!#REF!</definedName>
    <definedName name="accruedp" localSheetId="17">'[5]NOTES '!#REF!</definedName>
    <definedName name="accruedp">'[5]NOTES '!#REF!</definedName>
    <definedName name="ada" localSheetId="13" hidden="1">{#N/A,#N/A,FALSE,"COVER.XLS";#N/A,#N/A,FALSE,"RACT1.XLS";#N/A,#N/A,FALSE,"RACT2.XLS";#N/A,#N/A,FALSE,"ECCMP";#N/A,#N/A,FALSE,"WELDER.XLS"}</definedName>
    <definedName name="ada" localSheetId="15" hidden="1">{#N/A,#N/A,FALSE,"COVER.XLS";#N/A,#N/A,FALSE,"RACT1.XLS";#N/A,#N/A,FALSE,"RACT2.XLS";#N/A,#N/A,FALSE,"ECCMP";#N/A,#N/A,FALSE,"WELDER.XLS"}</definedName>
    <definedName name="ada" localSheetId="16" hidden="1">{#N/A,#N/A,FALSE,"COVER.XLS";#N/A,#N/A,FALSE,"RACT1.XLS";#N/A,#N/A,FALSE,"RACT2.XLS";#N/A,#N/A,FALSE,"ECCMP";#N/A,#N/A,FALSE,"WELDER.XLS"}</definedName>
    <definedName name="ada" localSheetId="17" hidden="1">{#N/A,#N/A,FALSE,"COVER.XLS";#N/A,#N/A,FALSE,"RACT1.XLS";#N/A,#N/A,FALSE,"RACT2.XLS";#N/A,#N/A,FALSE,"ECCMP";#N/A,#N/A,FALSE,"WELDER.XLS"}</definedName>
    <definedName name="ada" localSheetId="6" hidden="1">{#N/A,#N/A,FALSE,"COVER.XLS";#N/A,#N/A,FALSE,"RACT1.XLS";#N/A,#N/A,FALSE,"RACT2.XLS";#N/A,#N/A,FALSE,"ECCMP";#N/A,#N/A,FALSE,"WELDER.XLS"}</definedName>
    <definedName name="ada" localSheetId="18" hidden="1">{#N/A,#N/A,FALSE,"COVER.XLS";#N/A,#N/A,FALSE,"RACT1.XLS";#N/A,#N/A,FALSE,"RACT2.XLS";#N/A,#N/A,FALSE,"ECCMP";#N/A,#N/A,FALSE,"WELDER.XLS"}</definedName>
    <definedName name="ada" localSheetId="19" hidden="1">{#N/A,#N/A,FALSE,"COVER.XLS";#N/A,#N/A,FALSE,"RACT1.XLS";#N/A,#N/A,FALSE,"RACT2.XLS";#N/A,#N/A,FALSE,"ECCMP";#N/A,#N/A,FALSE,"WELDER.XLS"}</definedName>
    <definedName name="ada" hidden="1">{#N/A,#N/A,FALSE,"COVER.XLS";#N/A,#N/A,FALSE,"RACT1.XLS";#N/A,#N/A,FALSE,"RACT2.XLS";#N/A,#N/A,FALSE,"ECCMP";#N/A,#N/A,FALSE,"WELDER.XLS"}</definedName>
    <definedName name="adad" localSheetId="13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" localSheetId="1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13" hidden="1">{#N/A,#N/A,FALSE,"COVER1.XLS ";#N/A,#N/A,FALSE,"RACT1.XLS";#N/A,#N/A,FALSE,"RACT2.XLS";#N/A,#N/A,FALSE,"ECCMP";#N/A,#N/A,FALSE,"WELDER.XLS"}</definedName>
    <definedName name="adadd" localSheetId="15" hidden="1">{#N/A,#N/A,FALSE,"COVER1.XLS ";#N/A,#N/A,FALSE,"RACT1.XLS";#N/A,#N/A,FALSE,"RACT2.XLS";#N/A,#N/A,FALSE,"ECCMP";#N/A,#N/A,FALSE,"WELDER.XLS"}</definedName>
    <definedName name="adadd" localSheetId="16" hidden="1">{#N/A,#N/A,FALSE,"COVER1.XLS ";#N/A,#N/A,FALSE,"RACT1.XLS";#N/A,#N/A,FALSE,"RACT2.XLS";#N/A,#N/A,FALSE,"ECCMP";#N/A,#N/A,FALSE,"WELDER.XLS"}</definedName>
    <definedName name="adadd" localSheetId="17" hidden="1">{#N/A,#N/A,FALSE,"COVER1.XLS ";#N/A,#N/A,FALSE,"RACT1.XLS";#N/A,#N/A,FALSE,"RACT2.XLS";#N/A,#N/A,FALSE,"ECCMP";#N/A,#N/A,FALSE,"WELDER.XLS"}</definedName>
    <definedName name="adadd" localSheetId="6" hidden="1">{#N/A,#N/A,FALSE,"COVER1.XLS ";#N/A,#N/A,FALSE,"RACT1.XLS";#N/A,#N/A,FALSE,"RACT2.XLS";#N/A,#N/A,FALSE,"ECCMP";#N/A,#N/A,FALSE,"WELDER.XLS"}</definedName>
    <definedName name="adadd" localSheetId="18" hidden="1">{#N/A,#N/A,FALSE,"COVER1.XLS ";#N/A,#N/A,FALSE,"RACT1.XLS";#N/A,#N/A,FALSE,"RACT2.XLS";#N/A,#N/A,FALSE,"ECCMP";#N/A,#N/A,FALSE,"WELDER.XLS"}</definedName>
    <definedName name="adadd" localSheetId="19" hidden="1">{#N/A,#N/A,FALSE,"COVER1.XLS ";#N/A,#N/A,FALSE,"RACT1.XLS";#N/A,#N/A,FALSE,"RACT2.XLS";#N/A,#N/A,FALSE,"ECCMP";#N/A,#N/A,FALSE,"WELDER.XLS"}</definedName>
    <definedName name="adadd" hidden="1">{#N/A,#N/A,FALSE,"COVER1.XLS ";#N/A,#N/A,FALSE,"RACT1.XLS";#N/A,#N/A,FALSE,"RACT2.XLS";#N/A,#N/A,FALSE,"ECCMP";#N/A,#N/A,FALSE,"WELDER.XLS"}</definedName>
    <definedName name="ADD">[8]Macro!$B$5</definedName>
    <definedName name="addncy">'[9]SC-E-02-03'!$E$1:$E$65536</definedName>
    <definedName name="ads" localSheetId="13" hidden="1">{#N/A,#N/A,FALSE,"COVER1.XLS ";#N/A,#N/A,FALSE,"RACT1.XLS";#N/A,#N/A,FALSE,"RACT2.XLS";#N/A,#N/A,FALSE,"ECCMP";#N/A,#N/A,FALSE,"WELDER.XLS"}</definedName>
    <definedName name="ads" localSheetId="15" hidden="1">{#N/A,#N/A,FALSE,"COVER1.XLS ";#N/A,#N/A,FALSE,"RACT1.XLS";#N/A,#N/A,FALSE,"RACT2.XLS";#N/A,#N/A,FALSE,"ECCMP";#N/A,#N/A,FALSE,"WELDER.XLS"}</definedName>
    <definedName name="ads" localSheetId="16" hidden="1">{#N/A,#N/A,FALSE,"COVER1.XLS ";#N/A,#N/A,FALSE,"RACT1.XLS";#N/A,#N/A,FALSE,"RACT2.XLS";#N/A,#N/A,FALSE,"ECCMP";#N/A,#N/A,FALSE,"WELDER.XLS"}</definedName>
    <definedName name="ads" localSheetId="17" hidden="1">{#N/A,#N/A,FALSE,"COVER1.XLS ";#N/A,#N/A,FALSE,"RACT1.XLS";#N/A,#N/A,FALSE,"RACT2.XLS";#N/A,#N/A,FALSE,"ECCMP";#N/A,#N/A,FALSE,"WELDER.XLS"}</definedName>
    <definedName name="ads" localSheetId="6" hidden="1">{#N/A,#N/A,FALSE,"COVER1.XLS ";#N/A,#N/A,FALSE,"RACT1.XLS";#N/A,#N/A,FALSE,"RACT2.XLS";#N/A,#N/A,FALSE,"ECCMP";#N/A,#N/A,FALSE,"WELDER.XLS"}</definedName>
    <definedName name="ads" localSheetId="18" hidden="1">{#N/A,#N/A,FALSE,"COVER1.XLS ";#N/A,#N/A,FALSE,"RACT1.XLS";#N/A,#N/A,FALSE,"RACT2.XLS";#N/A,#N/A,FALSE,"ECCMP";#N/A,#N/A,FALSE,"WELDER.XLS"}</definedName>
    <definedName name="ads" localSheetId="19" hidden="1">{#N/A,#N/A,FALSE,"COVER1.XLS ";#N/A,#N/A,FALSE,"RACT1.XLS";#N/A,#N/A,FALSE,"RACT2.XLS";#N/A,#N/A,FALSE,"ECCMP";#N/A,#N/A,FALSE,"WELDER.XLS"}</definedName>
    <definedName name="ads" hidden="1">{#N/A,#N/A,FALSE,"COVER1.XLS ";#N/A,#N/A,FALSE,"RACT1.XLS";#N/A,#N/A,FALSE,"RACT2.XLS";#N/A,#N/A,FALSE,"ECCMP";#N/A,#N/A,FALSE,"WELDER.XLS"}</definedName>
    <definedName name="aga" localSheetId="13" hidden="1">{#N/A,#N/A,FALSE,"COVER.XLS";#N/A,#N/A,FALSE,"RACT1.XLS";#N/A,#N/A,FALSE,"RACT2.XLS";#N/A,#N/A,FALSE,"ECCMP";#N/A,#N/A,FALSE,"WELDER.XLS"}</definedName>
    <definedName name="aga" localSheetId="15" hidden="1">{#N/A,#N/A,FALSE,"COVER.XLS";#N/A,#N/A,FALSE,"RACT1.XLS";#N/A,#N/A,FALSE,"RACT2.XLS";#N/A,#N/A,FALSE,"ECCMP";#N/A,#N/A,FALSE,"WELDER.XLS"}</definedName>
    <definedName name="aga" localSheetId="16" hidden="1">{#N/A,#N/A,FALSE,"COVER.XLS";#N/A,#N/A,FALSE,"RACT1.XLS";#N/A,#N/A,FALSE,"RACT2.XLS";#N/A,#N/A,FALSE,"ECCMP";#N/A,#N/A,FALSE,"WELDER.XLS"}</definedName>
    <definedName name="aga" localSheetId="17" hidden="1">{#N/A,#N/A,FALSE,"COVER.XLS";#N/A,#N/A,FALSE,"RACT1.XLS";#N/A,#N/A,FALSE,"RACT2.XLS";#N/A,#N/A,FALSE,"ECCMP";#N/A,#N/A,FALSE,"WELDER.XLS"}</definedName>
    <definedName name="aga" localSheetId="6" hidden="1">{#N/A,#N/A,FALSE,"COVER.XLS";#N/A,#N/A,FALSE,"RACT1.XLS";#N/A,#N/A,FALSE,"RACT2.XLS";#N/A,#N/A,FALSE,"ECCMP";#N/A,#N/A,FALSE,"WELDER.XLS"}</definedName>
    <definedName name="aga" localSheetId="18" hidden="1">{#N/A,#N/A,FALSE,"COVER.XLS";#N/A,#N/A,FALSE,"RACT1.XLS";#N/A,#N/A,FALSE,"RACT2.XLS";#N/A,#N/A,FALSE,"ECCMP";#N/A,#N/A,FALSE,"WELDER.XLS"}</definedName>
    <definedName name="aga" localSheetId="19" hidden="1">{#N/A,#N/A,FALSE,"COVER.XLS";#N/A,#N/A,FALSE,"RACT1.XLS";#N/A,#N/A,FALSE,"RACT2.XLS";#N/A,#N/A,FALSE,"ECCMP";#N/A,#N/A,FALSE,"WELDER.XLS"}</definedName>
    <definedName name="aga" hidden="1">{#N/A,#N/A,FALSE,"COVER.XLS";#N/A,#N/A,FALSE,"RACT1.XLS";#N/A,#N/A,FALSE,"RACT2.XLS";#N/A,#N/A,FALSE,"ECCMP";#N/A,#N/A,FALSE,"WELDER.XLS"}</definedName>
    <definedName name="Ambient_transportation" localSheetId="13">#REF!</definedName>
    <definedName name="Ambient_transportation" localSheetId="15">#REF!</definedName>
    <definedName name="Ambient_transportation" localSheetId="16">#REF!</definedName>
    <definedName name="Ambient_transportation" localSheetId="17">#REF!</definedName>
    <definedName name="Ambient_transportation">#REF!</definedName>
    <definedName name="Ambient_transportation_cost" localSheetId="13">#REF!</definedName>
    <definedName name="Ambient_transportation_cost" localSheetId="15">#REF!</definedName>
    <definedName name="Ambient_transportation_cost" localSheetId="16">#REF!</definedName>
    <definedName name="Ambient_transportation_cost" localSheetId="17">#REF!</definedName>
    <definedName name="Ambient_transportation_cost" localSheetId="6">#REF!</definedName>
    <definedName name="Ambient_transportation_cost" localSheetId="18">#REF!</definedName>
    <definedName name="Ambient_transportation_cost" localSheetId="19">#REF!</definedName>
    <definedName name="Ambient_transportation_cost">#REF!</definedName>
    <definedName name="AMC" localSheetId="13">#REF!</definedName>
    <definedName name="AMC" localSheetId="15">#REF!</definedName>
    <definedName name="AMC" localSheetId="16">#REF!</definedName>
    <definedName name="AMC" localSheetId="17">#REF!</definedName>
    <definedName name="AMC" localSheetId="6">#REF!</definedName>
    <definedName name="AMC" localSheetId="18">#REF!</definedName>
    <definedName name="AMC" localSheetId="19">#REF!</definedName>
    <definedName name="AMC">#REF!</definedName>
    <definedName name="Anl">'[10]P&amp;L'!$J$1</definedName>
    <definedName name="asa" localSheetId="13" hidden="1">{#N/A,#N/A,FALSE,"COVER1.XLS ";#N/A,#N/A,FALSE,"RACT1.XLS";#N/A,#N/A,FALSE,"RACT2.XLS";#N/A,#N/A,FALSE,"ECCMP";#N/A,#N/A,FALSE,"WELDER.XLS"}</definedName>
    <definedName name="asa" localSheetId="15" hidden="1">{#N/A,#N/A,FALSE,"COVER1.XLS ";#N/A,#N/A,FALSE,"RACT1.XLS";#N/A,#N/A,FALSE,"RACT2.XLS";#N/A,#N/A,FALSE,"ECCMP";#N/A,#N/A,FALSE,"WELDER.XLS"}</definedName>
    <definedName name="asa" localSheetId="16" hidden="1">{#N/A,#N/A,FALSE,"COVER1.XLS ";#N/A,#N/A,FALSE,"RACT1.XLS";#N/A,#N/A,FALSE,"RACT2.XLS";#N/A,#N/A,FALSE,"ECCMP";#N/A,#N/A,FALSE,"WELDER.XLS"}</definedName>
    <definedName name="asa" localSheetId="17" hidden="1">{#N/A,#N/A,FALSE,"COVER1.XLS ";#N/A,#N/A,FALSE,"RACT1.XLS";#N/A,#N/A,FALSE,"RACT2.XLS";#N/A,#N/A,FALSE,"ECCMP";#N/A,#N/A,FALSE,"WELDER.XLS"}</definedName>
    <definedName name="asa" localSheetId="6" hidden="1">{#N/A,#N/A,FALSE,"COVER1.XLS ";#N/A,#N/A,FALSE,"RACT1.XLS";#N/A,#N/A,FALSE,"RACT2.XLS";#N/A,#N/A,FALSE,"ECCMP";#N/A,#N/A,FALSE,"WELDER.XLS"}</definedName>
    <definedName name="asa" localSheetId="18" hidden="1">{#N/A,#N/A,FALSE,"COVER1.XLS ";#N/A,#N/A,FALSE,"RACT1.XLS";#N/A,#N/A,FALSE,"RACT2.XLS";#N/A,#N/A,FALSE,"ECCMP";#N/A,#N/A,FALSE,"WELDER.XLS"}</definedName>
    <definedName name="asa" localSheetId="19" hidden="1">{#N/A,#N/A,FALSE,"COVER1.XLS ";#N/A,#N/A,FALSE,"RACT1.XLS";#N/A,#N/A,FALSE,"RACT2.XLS";#N/A,#N/A,FALSE,"ECCMP";#N/A,#N/A,FALSE,"WELDER.XLS"}</definedName>
    <definedName name="asa" hidden="1">{#N/A,#N/A,FALSE,"COVER1.XLS ";#N/A,#N/A,FALSE,"RACT1.XLS";#N/A,#N/A,FALSE,"RACT2.XLS";#N/A,#N/A,FALSE,"ECCMP";#N/A,#N/A,FALSE,"WELDER.XLS"}</definedName>
    <definedName name="asdasd">[11]CRITERIA1!$B$58</definedName>
    <definedName name="asdfadfdsf">[11]CRITERIA1!$B$23</definedName>
    <definedName name="asdfas" localSheetId="14">#REF!</definedName>
    <definedName name="asdfas" localSheetId="7">#REF!</definedName>
    <definedName name="asdfas" localSheetId="13">#REF!</definedName>
    <definedName name="asdfas" localSheetId="15">#REF!</definedName>
    <definedName name="asdfas" localSheetId="16">#REF!</definedName>
    <definedName name="asdfas" localSheetId="17">#REF!</definedName>
    <definedName name="asdfas" localSheetId="6">#REF!</definedName>
    <definedName name="asdfas" localSheetId="18">#REF!</definedName>
    <definedName name="asdfas" localSheetId="19">#REF!</definedName>
    <definedName name="asdfas" localSheetId="8">#REF!</definedName>
    <definedName name="asdfas" localSheetId="9">#REF!</definedName>
    <definedName name="asdfas">#REF!</definedName>
    <definedName name="assa" localSheetId="13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localSheetId="1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3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3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" localSheetId="13">'[6]WB0203-OLDLOAN'!#REF!</definedName>
    <definedName name="B" localSheetId="15">'[6]WB0203-OLDLOAN'!#REF!</definedName>
    <definedName name="B" localSheetId="16">'[6]WB0203-OLDLOAN'!#REF!</definedName>
    <definedName name="B" localSheetId="17">'[6]WB0203-OLDLOAN'!#REF!</definedName>
    <definedName name="B">'[6]WB0203-OLDLOAN'!#REF!</definedName>
    <definedName name="BALANCE">[5]INFO!$B$11</definedName>
    <definedName name="Bank_Name" localSheetId="13">#REF!</definedName>
    <definedName name="Bank_Name" localSheetId="15">#REF!</definedName>
    <definedName name="Bank_Name" localSheetId="16">#REF!</definedName>
    <definedName name="Bank_Name" localSheetId="17">#REF!</definedName>
    <definedName name="Bank_Name" localSheetId="6">#REF!</definedName>
    <definedName name="Bank_Name" localSheetId="18">#REF!</definedName>
    <definedName name="Bank_Name" localSheetId="19">#REF!</definedName>
    <definedName name="Bank_Name">#REF!</definedName>
    <definedName name="bbb" localSheetId="13" hidden="1">{#N/A,#N/A,FALSE,"COVER.XLS";#N/A,#N/A,FALSE,"RACT1.XLS";#N/A,#N/A,FALSE,"RACT2.XLS";#N/A,#N/A,FALSE,"ECCMP";#N/A,#N/A,FALSE,"WELDER.XLS"}</definedName>
    <definedName name="bbb" localSheetId="15" hidden="1">{#N/A,#N/A,FALSE,"COVER.XLS";#N/A,#N/A,FALSE,"RACT1.XLS";#N/A,#N/A,FALSE,"RACT2.XLS";#N/A,#N/A,FALSE,"ECCMP";#N/A,#N/A,FALSE,"WELDER.XLS"}</definedName>
    <definedName name="bbb" localSheetId="16" hidden="1">{#N/A,#N/A,FALSE,"COVER.XLS";#N/A,#N/A,FALSE,"RACT1.XLS";#N/A,#N/A,FALSE,"RACT2.XLS";#N/A,#N/A,FALSE,"ECCMP";#N/A,#N/A,FALSE,"WELDER.XLS"}</definedName>
    <definedName name="bbb" localSheetId="17" hidden="1">{#N/A,#N/A,FALSE,"COVER.XLS";#N/A,#N/A,FALSE,"RACT1.XLS";#N/A,#N/A,FALSE,"RACT2.XLS";#N/A,#N/A,FALSE,"ECCMP";#N/A,#N/A,FALSE,"WELDER.XLS"}</definedName>
    <definedName name="bbb" localSheetId="6" hidden="1">{#N/A,#N/A,FALSE,"COVER.XLS";#N/A,#N/A,FALSE,"RACT1.XLS";#N/A,#N/A,FALSE,"RACT2.XLS";#N/A,#N/A,FALSE,"ECCMP";#N/A,#N/A,FALSE,"WELDER.XLS"}</definedName>
    <definedName name="bbb" localSheetId="18" hidden="1">{#N/A,#N/A,FALSE,"COVER.XLS";#N/A,#N/A,FALSE,"RACT1.XLS";#N/A,#N/A,FALSE,"RACT2.XLS";#N/A,#N/A,FALSE,"ECCMP";#N/A,#N/A,FALSE,"WELDER.XLS"}</definedName>
    <definedName name="bbb" localSheetId="19" hidden="1">{#N/A,#N/A,FALSE,"COVER.XLS";#N/A,#N/A,FALSE,"RACT1.XLS";#N/A,#N/A,FALSE,"RACT2.XLS";#N/A,#N/A,FALSE,"ECCMP";#N/A,#N/A,FALSE,"WELDER.XLS"}</definedName>
    <definedName name="bbb" hidden="1">{#N/A,#N/A,FALSE,"COVER.XLS";#N/A,#N/A,FALSE,"RACT1.XLS";#N/A,#N/A,FALSE,"RACT2.XLS";#N/A,#N/A,FALSE,"ECCMP";#N/A,#N/A,FALSE,"WELDER.XLS"}</definedName>
    <definedName name="BC" localSheetId="13">#REF!</definedName>
    <definedName name="BC" localSheetId="15">#REF!</definedName>
    <definedName name="BC" localSheetId="16">#REF!</definedName>
    <definedName name="BC" localSheetId="17">#REF!</definedName>
    <definedName name="BC">#REF!</definedName>
    <definedName name="BR_Resou" localSheetId="13">[12]ecc_res!#REF!</definedName>
    <definedName name="BR_Resou" localSheetId="15">[12]ecc_res!#REF!</definedName>
    <definedName name="BR_Resou" localSheetId="16">[12]ecc_res!#REF!</definedName>
    <definedName name="BR_Resou" localSheetId="17">[12]ecc_res!#REF!</definedName>
    <definedName name="BR_Resou">[12]ecc_res!#REF!</definedName>
    <definedName name="BS">#REF!</definedName>
    <definedName name="BS_Consolidated">#REF!</definedName>
    <definedName name="BSDEPT">'[13]BS-DEPT'!$B$1</definedName>
    <definedName name="BSMTHSALES">'[13]BS-SALES'!$A$1</definedName>
    <definedName name="BSOR">'[13]BS-OR'!$A$1</definedName>
    <definedName name="BSOTH">'[13]BS-OTH'!$A$1</definedName>
    <definedName name="BSPL">'[13]2003-04 BS MTH P&amp;L'!$B$1</definedName>
    <definedName name="BSRENT">'[13]BS-RENT'!$A$1</definedName>
    <definedName name="BSSC">'[13]BS-SC'!$A$1</definedName>
    <definedName name="BSSCOST">'[13]staff  cost'!$AK$763</definedName>
    <definedName name="BSSP">'[13]BS-SP'!$A$1</definedName>
    <definedName name="BSSTPL">'[13]BS P&amp;L'!$A$1</definedName>
    <definedName name="BV">[14]INFO!$B$4</definedName>
    <definedName name="C_" localSheetId="13">'[1]WB0203-OLDLOAN'!#REF!</definedName>
    <definedName name="C_" localSheetId="15">'[1]WB0203-OLDLOAN'!#REF!</definedName>
    <definedName name="C_" localSheetId="16">'[1]WB0203-OLDLOAN'!#REF!</definedName>
    <definedName name="C_" localSheetId="17">'[1]WB0203-OLDLOAN'!#REF!</definedName>
    <definedName name="C_">'[1]WB0203-OLDLOAN'!#REF!</definedName>
    <definedName name="CAP_PROJ_IRR">[8]CashFlow!$E$38</definedName>
    <definedName name="CAPEX">[13]CAPEX!$A$1</definedName>
    <definedName name="CAPGAIN">#N/A</definedName>
    <definedName name="capitalc">'[5]NOTES '!$H$61</definedName>
    <definedName name="capitalp">'[14]NOTES '!$D$61</definedName>
    <definedName name="CASH" localSheetId="13">#REF!</definedName>
    <definedName name="CASH" localSheetId="15">#REF!</definedName>
    <definedName name="CASH" localSheetId="16">#REF!</definedName>
    <definedName name="CASH" localSheetId="17">#REF!</definedName>
    <definedName name="CASH" localSheetId="6">#REF!</definedName>
    <definedName name="CASH" localSheetId="18">#REF!</definedName>
    <definedName name="CASH" localSheetId="19">#REF!</definedName>
    <definedName name="CASH">#REF!</definedName>
    <definedName name="CASHFLOW" localSheetId="13">#REF!</definedName>
    <definedName name="CASHFLOW" localSheetId="15">#REF!</definedName>
    <definedName name="CASHFLOW" localSheetId="16">#REF!</definedName>
    <definedName name="CASHFLOW" localSheetId="17">#REF!</definedName>
    <definedName name="CASHFLOW" localSheetId="6">#REF!</definedName>
    <definedName name="CASHFLOW" localSheetId="18">#REF!</definedName>
    <definedName name="CASHFLOW" localSheetId="19">#REF!</definedName>
    <definedName name="CASHFLOW">#REF!</definedName>
    <definedName name="cashflow1" localSheetId="13">#REF!</definedName>
    <definedName name="cashflow1" localSheetId="15">#REF!</definedName>
    <definedName name="cashflow1" localSheetId="16">#REF!</definedName>
    <definedName name="cashflow1" localSheetId="17">#REF!</definedName>
    <definedName name="cashflow1" localSheetId="6">#REF!</definedName>
    <definedName name="cashflow1" localSheetId="18">#REF!</definedName>
    <definedName name="cashflow1" localSheetId="19">#REF!</definedName>
    <definedName name="cashflow1">#REF!</definedName>
    <definedName name="Category_TY" localSheetId="14">[15]TY!#REF!</definedName>
    <definedName name="Category_TY" localSheetId="7">[15]TY!#REF!</definedName>
    <definedName name="Category_TY" localSheetId="13">[16]TY!#REF!</definedName>
    <definedName name="Category_TY" localSheetId="15">[16]TY!#REF!</definedName>
    <definedName name="Category_TY" localSheetId="16">[16]TY!#REF!</definedName>
    <definedName name="Category_TY" localSheetId="17">[16]TY!#REF!</definedName>
    <definedName name="Category_TY" localSheetId="6">[16]TY!#REF!</definedName>
    <definedName name="Category_TY" localSheetId="18">[16]TY!#REF!</definedName>
    <definedName name="Category_TY" localSheetId="19">[16]TY!#REF!</definedName>
    <definedName name="Category_TY" localSheetId="8">[15]TY!#REF!</definedName>
    <definedName name="Category_TY" localSheetId="9">[15]TY!#REF!</definedName>
    <definedName name="Category_TY">[16]TY!#REF!</definedName>
    <definedName name="cbu" localSheetId="13" hidden="1">{#N/A,#N/A,FALSE,"COVER.XLS";#N/A,#N/A,FALSE,"RACT1.XLS";#N/A,#N/A,FALSE,"RACT2.XLS";#N/A,#N/A,FALSE,"ECCMP";#N/A,#N/A,FALSE,"WELDER.XLS"}</definedName>
    <definedName name="cbu" localSheetId="15" hidden="1">{#N/A,#N/A,FALSE,"COVER.XLS";#N/A,#N/A,FALSE,"RACT1.XLS";#N/A,#N/A,FALSE,"RACT2.XLS";#N/A,#N/A,FALSE,"ECCMP";#N/A,#N/A,FALSE,"WELDER.XLS"}</definedName>
    <definedName name="cbu" localSheetId="16" hidden="1">{#N/A,#N/A,FALSE,"COVER.XLS";#N/A,#N/A,FALSE,"RACT1.XLS";#N/A,#N/A,FALSE,"RACT2.XLS";#N/A,#N/A,FALSE,"ECCMP";#N/A,#N/A,FALSE,"WELDER.XLS"}</definedName>
    <definedName name="cbu" localSheetId="17" hidden="1">{#N/A,#N/A,FALSE,"COVER.XLS";#N/A,#N/A,FALSE,"RACT1.XLS";#N/A,#N/A,FALSE,"RACT2.XLS";#N/A,#N/A,FALSE,"ECCMP";#N/A,#N/A,FALSE,"WELDER.XLS"}</definedName>
    <definedName name="cbu" localSheetId="6" hidden="1">{#N/A,#N/A,FALSE,"COVER.XLS";#N/A,#N/A,FALSE,"RACT1.XLS";#N/A,#N/A,FALSE,"RACT2.XLS";#N/A,#N/A,FALSE,"ECCMP";#N/A,#N/A,FALSE,"WELDER.XLS"}</definedName>
    <definedName name="cbu" localSheetId="18" hidden="1">{#N/A,#N/A,FALSE,"COVER.XLS";#N/A,#N/A,FALSE,"RACT1.XLS";#N/A,#N/A,FALSE,"RACT2.XLS";#N/A,#N/A,FALSE,"ECCMP";#N/A,#N/A,FALSE,"WELDER.XLS"}</definedName>
    <definedName name="cbu" localSheetId="19" hidden="1">{#N/A,#N/A,FALSE,"COVER.XLS";#N/A,#N/A,FALSE,"RACT1.XLS";#N/A,#N/A,FALSE,"RACT2.XLS";#N/A,#N/A,FALSE,"ECCMP";#N/A,#N/A,FALSE,"WELDER.XLS"}</definedName>
    <definedName name="cbu" hidden="1">{#N/A,#N/A,FALSE,"COVER.XLS";#N/A,#N/A,FALSE,"RACT1.XLS";#N/A,#N/A,FALSE,"RACT2.XLS";#N/A,#N/A,FALSE,"ECCMP";#N/A,#N/A,FALSE,"WELDER.XLS"}</definedName>
    <definedName name="cd" localSheetId="13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" localSheetId="15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13" hidden="1">{#N/A,#N/A,FALSE,"COVER.XLS";#N/A,#N/A,FALSE,"RACT1.XLS";#N/A,#N/A,FALSE,"RACT2.XLS";#N/A,#N/A,FALSE,"ECCMP";#N/A,#N/A,FALSE,"WELDER.XLS"}</definedName>
    <definedName name="cdu" localSheetId="15" hidden="1">{#N/A,#N/A,FALSE,"COVER.XLS";#N/A,#N/A,FALSE,"RACT1.XLS";#N/A,#N/A,FALSE,"RACT2.XLS";#N/A,#N/A,FALSE,"ECCMP";#N/A,#N/A,FALSE,"WELDER.XLS"}</definedName>
    <definedName name="cdu" localSheetId="16" hidden="1">{#N/A,#N/A,FALSE,"COVER.XLS";#N/A,#N/A,FALSE,"RACT1.XLS";#N/A,#N/A,FALSE,"RACT2.XLS";#N/A,#N/A,FALSE,"ECCMP";#N/A,#N/A,FALSE,"WELDER.XLS"}</definedName>
    <definedName name="cdu" localSheetId="17" hidden="1">{#N/A,#N/A,FALSE,"COVER.XLS";#N/A,#N/A,FALSE,"RACT1.XLS";#N/A,#N/A,FALSE,"RACT2.XLS";#N/A,#N/A,FALSE,"ECCMP";#N/A,#N/A,FALSE,"WELDER.XLS"}</definedName>
    <definedName name="cdu" localSheetId="6" hidden="1">{#N/A,#N/A,FALSE,"COVER.XLS";#N/A,#N/A,FALSE,"RACT1.XLS";#N/A,#N/A,FALSE,"RACT2.XLS";#N/A,#N/A,FALSE,"ECCMP";#N/A,#N/A,FALSE,"WELDER.XLS"}</definedName>
    <definedName name="cdu" localSheetId="18" hidden="1">{#N/A,#N/A,FALSE,"COVER.XLS";#N/A,#N/A,FALSE,"RACT1.XLS";#N/A,#N/A,FALSE,"RACT2.XLS";#N/A,#N/A,FALSE,"ECCMP";#N/A,#N/A,FALSE,"WELDER.XLS"}</definedName>
    <definedName name="cdu" localSheetId="19" hidden="1">{#N/A,#N/A,FALSE,"COVER.XLS";#N/A,#N/A,FALSE,"RACT1.XLS";#N/A,#N/A,FALSE,"RACT2.XLS";#N/A,#N/A,FALSE,"ECCMP";#N/A,#N/A,FALSE,"WELDER.XLS"}</definedName>
    <definedName name="cdu" hidden="1">{#N/A,#N/A,FALSE,"COVER.XLS";#N/A,#N/A,FALSE,"RACT1.XLS";#N/A,#N/A,FALSE,"RACT2.XLS";#N/A,#N/A,FALSE,"ECCMP";#N/A,#N/A,FALSE,"WELDER.XLS"}</definedName>
    <definedName name="CF_Consolidated" localSheetId="14">[17]CF_Consolidated!$A$1</definedName>
    <definedName name="CF_Consolidated">#REF!</definedName>
    <definedName name="CF_New" localSheetId="14">#REF!</definedName>
    <definedName name="CF_New">#REF!</definedName>
    <definedName name="CFSM">'[13]CF-SM'!$A$1</definedName>
    <definedName name="CFSP">'[13]CF-SP'!$A$1</definedName>
    <definedName name="CHVsLMG">#REF!</definedName>
    <definedName name="cisco_dscnt" localSheetId="13">#REF!</definedName>
    <definedName name="cisco_dscnt" localSheetId="15">#REF!</definedName>
    <definedName name="cisco_dscnt" localSheetId="16">#REF!</definedName>
    <definedName name="cisco_dscnt" localSheetId="17">#REF!</definedName>
    <definedName name="cisco_dscnt" localSheetId="6">#REF!</definedName>
    <definedName name="cisco_dscnt" localSheetId="18">#REF!</definedName>
    <definedName name="cisco_dscnt" localSheetId="19">#REF!</definedName>
    <definedName name="cisco_dscnt">#REF!</definedName>
    <definedName name="clb">'[9]SC-E-02-03'!$D$1:$D$65536</definedName>
    <definedName name="CodeNr">'[18]Anlage 1'!$B$7</definedName>
    <definedName name="Cold_transportation" localSheetId="13">#REF!</definedName>
    <definedName name="Cold_transportation" localSheetId="15">#REF!</definedName>
    <definedName name="Cold_transportation" localSheetId="16">#REF!</definedName>
    <definedName name="Cold_transportation" localSheetId="17">#REF!</definedName>
    <definedName name="Cold_transportation" localSheetId="6">#REF!</definedName>
    <definedName name="Cold_transportation" localSheetId="18">#REF!</definedName>
    <definedName name="Cold_transportation" localSheetId="19">#REF!</definedName>
    <definedName name="Cold_transportation">#REF!</definedName>
    <definedName name="Cold_transportation_cost" localSheetId="13">#REF!</definedName>
    <definedName name="Cold_transportation_cost" localSheetId="15">#REF!</definedName>
    <definedName name="Cold_transportation_cost" localSheetId="16">#REF!</definedName>
    <definedName name="Cold_transportation_cost" localSheetId="17">#REF!</definedName>
    <definedName name="Cold_transportation_cost" localSheetId="6">#REF!</definedName>
    <definedName name="Cold_transportation_cost" localSheetId="18">#REF!</definedName>
    <definedName name="Cold_transportation_cost" localSheetId="19">#REF!</definedName>
    <definedName name="Cold_transportation_cost">#REF!</definedName>
    <definedName name="ConceptOrgStructure" localSheetId="7">'Concept Org Structure'!$A$1</definedName>
    <definedName name="ConceptOrgStructure" localSheetId="8">'Warehouse (Central)'!$A$1</definedName>
    <definedName name="ConceptOrgStructure" localSheetId="9">'Warehouse (Direct Store)'!$A$1</definedName>
    <definedName name="ConceptOrgStructure">#REF!</definedName>
    <definedName name="Cr">[19]Staff.Costs!$O$1</definedName>
    <definedName name="CreditCardST" localSheetId="14">#REF!</definedName>
    <definedName name="CreditCardST">#REF!</definedName>
    <definedName name="CRIT" localSheetId="13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" localSheetId="15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3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5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liabc" localSheetId="13">'[5]NOTES '!#REF!</definedName>
    <definedName name="curliabc" localSheetId="15">'[5]NOTES '!#REF!</definedName>
    <definedName name="curliabc" localSheetId="16">'[5]NOTES '!#REF!</definedName>
    <definedName name="curliabc" localSheetId="17">'[5]NOTES '!#REF!</definedName>
    <definedName name="curliabc">'[5]NOTES '!#REF!</definedName>
    <definedName name="curliabp" localSheetId="13">'[5]NOTES '!#REF!</definedName>
    <definedName name="curliabp" localSheetId="15">'[5]NOTES '!#REF!</definedName>
    <definedName name="curliabp" localSheetId="16">'[5]NOTES '!#REF!</definedName>
    <definedName name="curliabp" localSheetId="17">'[5]NOTES '!#REF!</definedName>
    <definedName name="curliabp">'[5]NOTES '!#REF!</definedName>
    <definedName name="CURRENCY" localSheetId="13">[5]INFO!#REF!</definedName>
    <definedName name="CURRENCY" localSheetId="15">[5]INFO!#REF!</definedName>
    <definedName name="CURRENCY" localSheetId="16">[5]INFO!#REF!</definedName>
    <definedName name="CURRENCY" localSheetId="17">[5]INFO!#REF!</definedName>
    <definedName name="CURRENCY">[5]INFO!#REF!</definedName>
    <definedName name="CURVE" localSheetId="13" hidden="1">{#N/A,#N/A,FALSE,"COVER1.XLS ";#N/A,#N/A,FALSE,"RACT1.XLS";#N/A,#N/A,FALSE,"RACT2.XLS";#N/A,#N/A,FALSE,"ECCMP";#N/A,#N/A,FALSE,"WELDER.XLS"}</definedName>
    <definedName name="CURVE" localSheetId="15" hidden="1">{#N/A,#N/A,FALSE,"COVER1.XLS ";#N/A,#N/A,FALSE,"RACT1.XLS";#N/A,#N/A,FALSE,"RACT2.XLS";#N/A,#N/A,FALSE,"ECCMP";#N/A,#N/A,FALSE,"WELDER.XLS"}</definedName>
    <definedName name="CURVE" localSheetId="16" hidden="1">{#N/A,#N/A,FALSE,"COVER1.XLS ";#N/A,#N/A,FALSE,"RACT1.XLS";#N/A,#N/A,FALSE,"RACT2.XLS";#N/A,#N/A,FALSE,"ECCMP";#N/A,#N/A,FALSE,"WELDER.XLS"}</definedName>
    <definedName name="CURVE" localSheetId="17" hidden="1">{#N/A,#N/A,FALSE,"COVER1.XLS ";#N/A,#N/A,FALSE,"RACT1.XLS";#N/A,#N/A,FALSE,"RACT2.XLS";#N/A,#N/A,FALSE,"ECCMP";#N/A,#N/A,FALSE,"WELDER.XLS"}</definedName>
    <definedName name="CURVE" localSheetId="6" hidden="1">{#N/A,#N/A,FALSE,"COVER1.XLS ";#N/A,#N/A,FALSE,"RACT1.XLS";#N/A,#N/A,FALSE,"RACT2.XLS";#N/A,#N/A,FALSE,"ECCMP";#N/A,#N/A,FALSE,"WELDER.XLS"}</definedName>
    <definedName name="CURVE" localSheetId="18" hidden="1">{#N/A,#N/A,FALSE,"COVER1.XLS ";#N/A,#N/A,FALSE,"RACT1.XLS";#N/A,#N/A,FALSE,"RACT2.XLS";#N/A,#N/A,FALSE,"ECCMP";#N/A,#N/A,FALSE,"WELDER.XLS"}</definedName>
    <definedName name="CURVE" localSheetId="19" hidden="1">{#N/A,#N/A,FALSE,"COVER1.XLS 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urve1" localSheetId="13" hidden="1">{#N/A,#N/A,FALSE,"COVER1.XLS ";#N/A,#N/A,FALSE,"RACT1.XLS";#N/A,#N/A,FALSE,"RACT2.XLS";#N/A,#N/A,FALSE,"ECCMP";#N/A,#N/A,FALSE,"WELDER.XLS"}</definedName>
    <definedName name="curve1" localSheetId="15" hidden="1">{#N/A,#N/A,FALSE,"COVER1.XLS ";#N/A,#N/A,FALSE,"RACT1.XLS";#N/A,#N/A,FALSE,"RACT2.XLS";#N/A,#N/A,FALSE,"ECCMP";#N/A,#N/A,FALSE,"WELDER.XLS"}</definedName>
    <definedName name="curve1" localSheetId="16" hidden="1">{#N/A,#N/A,FALSE,"COVER1.XLS ";#N/A,#N/A,FALSE,"RACT1.XLS";#N/A,#N/A,FALSE,"RACT2.XLS";#N/A,#N/A,FALSE,"ECCMP";#N/A,#N/A,FALSE,"WELDER.XLS"}</definedName>
    <definedName name="curve1" localSheetId="17" hidden="1">{#N/A,#N/A,FALSE,"COVER1.XLS ";#N/A,#N/A,FALSE,"RACT1.XLS";#N/A,#N/A,FALSE,"RACT2.XLS";#N/A,#N/A,FALSE,"ECCMP";#N/A,#N/A,FALSE,"WELDER.XLS"}</definedName>
    <definedName name="curve1" localSheetId="6" hidden="1">{#N/A,#N/A,FALSE,"COVER1.XLS ";#N/A,#N/A,FALSE,"RACT1.XLS";#N/A,#N/A,FALSE,"RACT2.XLS";#N/A,#N/A,FALSE,"ECCMP";#N/A,#N/A,FALSE,"WELDER.XLS"}</definedName>
    <definedName name="curve1" localSheetId="18" hidden="1">{#N/A,#N/A,FALSE,"COVER1.XLS ";#N/A,#N/A,FALSE,"RACT1.XLS";#N/A,#N/A,FALSE,"RACT2.XLS";#N/A,#N/A,FALSE,"ECCMP";#N/A,#N/A,FALSE,"WELDER.XLS"}</definedName>
    <definedName name="curve1" localSheetId="19" hidden="1">{#N/A,#N/A,FALSE,"COVER1.XLS ";#N/A,#N/A,FALSE,"RACT1.XLS";#N/A,#N/A,FALSE,"RACT2.XLS";#N/A,#N/A,FALSE,"ECCMP";#N/A,#N/A,FALSE,"WELDER.XLS"}</definedName>
    <definedName name="curve1" hidden="1">{#N/A,#N/A,FALSE,"COVER1.XLS ";#N/A,#N/A,FALSE,"RACT1.XLS";#N/A,#N/A,FALSE,"RACT2.XLS";#N/A,#N/A,FALSE,"ECCMP";#N/A,#N/A,FALSE,"WELDER.XLS"}</definedName>
    <definedName name="curvenew" localSheetId="13" hidden="1">{#N/A,#N/A,FALSE,"COVER1.XLS ";#N/A,#N/A,FALSE,"RACT1.XLS";#N/A,#N/A,FALSE,"RACT2.XLS";#N/A,#N/A,FALSE,"ECCMP";#N/A,#N/A,FALSE,"WELDER.XLS"}</definedName>
    <definedName name="curvenew" localSheetId="15" hidden="1">{#N/A,#N/A,FALSE,"COVER1.XLS ";#N/A,#N/A,FALSE,"RACT1.XLS";#N/A,#N/A,FALSE,"RACT2.XLS";#N/A,#N/A,FALSE,"ECCMP";#N/A,#N/A,FALSE,"WELDER.XLS"}</definedName>
    <definedName name="curvenew" localSheetId="16" hidden="1">{#N/A,#N/A,FALSE,"COVER1.XLS ";#N/A,#N/A,FALSE,"RACT1.XLS";#N/A,#N/A,FALSE,"RACT2.XLS";#N/A,#N/A,FALSE,"ECCMP";#N/A,#N/A,FALSE,"WELDER.XLS"}</definedName>
    <definedName name="curvenew" localSheetId="17" hidden="1">{#N/A,#N/A,FALSE,"COVER1.XLS ";#N/A,#N/A,FALSE,"RACT1.XLS";#N/A,#N/A,FALSE,"RACT2.XLS";#N/A,#N/A,FALSE,"ECCMP";#N/A,#N/A,FALSE,"WELDER.XLS"}</definedName>
    <definedName name="curvenew" localSheetId="6" hidden="1">{#N/A,#N/A,FALSE,"COVER1.XLS ";#N/A,#N/A,FALSE,"RACT1.XLS";#N/A,#N/A,FALSE,"RACT2.XLS";#N/A,#N/A,FALSE,"ECCMP";#N/A,#N/A,FALSE,"WELDER.XLS"}</definedName>
    <definedName name="curvenew" localSheetId="18" hidden="1">{#N/A,#N/A,FALSE,"COVER1.XLS ";#N/A,#N/A,FALSE,"RACT1.XLS";#N/A,#N/A,FALSE,"RACT2.XLS";#N/A,#N/A,FALSE,"ECCMP";#N/A,#N/A,FALSE,"WELDER.XLS"}</definedName>
    <definedName name="curvenew" localSheetId="19" hidden="1">{#N/A,#N/A,FALSE,"COVER1.XLS ";#N/A,#N/A,FALSE,"RACT1.XLS";#N/A,#N/A,FALSE,"RACT2.XLS";#N/A,#N/A,FALSE,"ECCMP";#N/A,#N/A,FALSE,"WELDER.XLS"}</definedName>
    <definedName name="curvenew" hidden="1">{#N/A,#N/A,FALSE,"COVER1.XLS ";#N/A,#N/A,FALSE,"RACT1.XLS";#N/A,#N/A,FALSE,"RACT2.XLS";#N/A,#N/A,FALSE,"ECCMP";#N/A,#N/A,FALSE,"WELDER.XLS"}</definedName>
    <definedName name="Customer_State">"Hong KOng"</definedName>
    <definedName name="Customer_ZIP">"sdf"</definedName>
    <definedName name="D" localSheetId="13">'[1]WB0203-OLDLOAN'!#REF!</definedName>
    <definedName name="D" localSheetId="15">'[1]WB0203-OLDLOAN'!#REF!</definedName>
    <definedName name="D" localSheetId="16">'[1]WB0203-OLDLOAN'!#REF!</definedName>
    <definedName name="D" localSheetId="17">'[1]WB0203-OLDLOAN'!#REF!</definedName>
    <definedName name="D">'[1]WB0203-OLDLOAN'!#REF!</definedName>
    <definedName name="Databank_Property" localSheetId="13">#REF!</definedName>
    <definedName name="Databank_Property" localSheetId="15">#REF!</definedName>
    <definedName name="Databank_Property" localSheetId="16">#REF!</definedName>
    <definedName name="Databank_Property" localSheetId="17">#REF!</definedName>
    <definedName name="Databank_Property" localSheetId="6">#REF!</definedName>
    <definedName name="Databank_Property" localSheetId="18">#REF!</definedName>
    <definedName name="Databank_Property" localSheetId="19">#REF!</definedName>
    <definedName name="Databank_Property">#REF!</definedName>
    <definedName name="_xlnm.Database" localSheetId="13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6">#REF!</definedName>
    <definedName name="_xlnm.Database" localSheetId="18">#REF!</definedName>
    <definedName name="_xlnm.Database" localSheetId="19">#REF!</definedName>
    <definedName name="_xlnm.Database">#REF!</definedName>
    <definedName name="dczdfs" localSheetId="13" hidden="1">{#N/A,#N/A,FALSE,"COVER.XLS";#N/A,#N/A,FALSE,"RACT1.XLS";#N/A,#N/A,FALSE,"RACT2.XLS";#N/A,#N/A,FALSE,"ECCMP";#N/A,#N/A,FALSE,"WELDER.XLS"}</definedName>
    <definedName name="dczdfs" localSheetId="15" hidden="1">{#N/A,#N/A,FALSE,"COVER.XLS";#N/A,#N/A,FALSE,"RACT1.XLS";#N/A,#N/A,FALSE,"RACT2.XLS";#N/A,#N/A,FALSE,"ECCMP";#N/A,#N/A,FALSE,"WELDER.XLS"}</definedName>
    <definedName name="dczdfs" localSheetId="16" hidden="1">{#N/A,#N/A,FALSE,"COVER.XLS";#N/A,#N/A,FALSE,"RACT1.XLS";#N/A,#N/A,FALSE,"RACT2.XLS";#N/A,#N/A,FALSE,"ECCMP";#N/A,#N/A,FALSE,"WELDER.XLS"}</definedName>
    <definedName name="dczdfs" localSheetId="17" hidden="1">{#N/A,#N/A,FALSE,"COVER.XLS";#N/A,#N/A,FALSE,"RACT1.XLS";#N/A,#N/A,FALSE,"RACT2.XLS";#N/A,#N/A,FALSE,"ECCMP";#N/A,#N/A,FALSE,"WELDER.XLS"}</definedName>
    <definedName name="dczdfs" localSheetId="6" hidden="1">{#N/A,#N/A,FALSE,"COVER.XLS";#N/A,#N/A,FALSE,"RACT1.XLS";#N/A,#N/A,FALSE,"RACT2.XLS";#N/A,#N/A,FALSE,"ECCMP";#N/A,#N/A,FALSE,"WELDER.XLS"}</definedName>
    <definedName name="dczdfs" localSheetId="18" hidden="1">{#N/A,#N/A,FALSE,"COVER.XLS";#N/A,#N/A,FALSE,"RACT1.XLS";#N/A,#N/A,FALSE,"RACT2.XLS";#N/A,#N/A,FALSE,"ECCMP";#N/A,#N/A,FALSE,"WELDER.XLS"}</definedName>
    <definedName name="dczdfs" localSheetId="19" hidden="1">{#N/A,#N/A,FALSE,"COVER.XLS";#N/A,#N/A,FALSE,"RACT1.XLS";#N/A,#N/A,FALSE,"RACT2.XLS";#N/A,#N/A,FALSE,"ECCMP";#N/A,#N/A,FALSE,"WELDER.XLS"}</definedName>
    <definedName name="dczdfs" hidden="1">{#N/A,#N/A,FALSE,"COVER.XLS";#N/A,#N/A,FALSE,"RACT1.XLS";#N/A,#N/A,FALSE,"RACT2.XLS";#N/A,#N/A,FALSE,"ECCMP";#N/A,#N/A,FALSE,"WELDER.XLS"}</definedName>
    <definedName name="dd" localSheetId="13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" localSheetId="1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3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epty">'[9]SC-E-02-03'!$F$1:$F$65536</definedName>
    <definedName name="deptyamtpy">'[9]SC-E-02-03'!$C$1:$C$65536</definedName>
    <definedName name="dg" localSheetId="13" hidden="1">{#N/A,#N/A,FALSE,"COVER.XLS";#N/A,#N/A,FALSE,"RACT1.XLS";#N/A,#N/A,FALSE,"RACT2.XLS";#N/A,#N/A,FALSE,"ECCMP";#N/A,#N/A,FALSE,"WELDER.XLS"}</definedName>
    <definedName name="dg" localSheetId="15" hidden="1">{#N/A,#N/A,FALSE,"COVER.XLS";#N/A,#N/A,FALSE,"RACT1.XLS";#N/A,#N/A,FALSE,"RACT2.XLS";#N/A,#N/A,FALSE,"ECCMP";#N/A,#N/A,FALSE,"WELDER.XLS"}</definedName>
    <definedName name="dg" localSheetId="16" hidden="1">{#N/A,#N/A,FALSE,"COVER.XLS";#N/A,#N/A,FALSE,"RACT1.XLS";#N/A,#N/A,FALSE,"RACT2.XLS";#N/A,#N/A,FALSE,"ECCMP";#N/A,#N/A,FALSE,"WELDER.XLS"}</definedName>
    <definedName name="dg" localSheetId="17" hidden="1">{#N/A,#N/A,FALSE,"COVER.XLS";#N/A,#N/A,FALSE,"RACT1.XLS";#N/A,#N/A,FALSE,"RACT2.XLS";#N/A,#N/A,FALSE,"ECCMP";#N/A,#N/A,FALSE,"WELDER.XLS"}</definedName>
    <definedName name="dg" localSheetId="6" hidden="1">{#N/A,#N/A,FALSE,"COVER.XLS";#N/A,#N/A,FALSE,"RACT1.XLS";#N/A,#N/A,FALSE,"RACT2.XLS";#N/A,#N/A,FALSE,"ECCMP";#N/A,#N/A,FALSE,"WELDER.XLS"}</definedName>
    <definedName name="dg" localSheetId="18" hidden="1">{#N/A,#N/A,FALSE,"COVER.XLS";#N/A,#N/A,FALSE,"RACT1.XLS";#N/A,#N/A,FALSE,"RACT2.XLS";#N/A,#N/A,FALSE,"ECCMP";#N/A,#N/A,FALSE,"WELDER.XLS"}</definedName>
    <definedName name="dg" localSheetId="19" hidden="1">{#N/A,#N/A,FALSE,"COVER.XLS";#N/A,#N/A,FALSE,"RACT1.XLS";#N/A,#N/A,FALSE,"RACT2.XLS";#N/A,#N/A,FALSE,"ECCMP";#N/A,#N/A,FALSE,"WELDER.XLS"}</definedName>
    <definedName name="dg" hidden="1">{#N/A,#N/A,FALSE,"COVER.XLS";#N/A,#N/A,FALSE,"RACT1.XLS";#N/A,#N/A,FALSE,"RACT2.XLS";#N/A,#N/A,FALSE,"ECCMP";#N/A,#N/A,FALSE,"WELDER.XLS"}</definedName>
    <definedName name="dgfgfd" localSheetId="13" hidden="1">{#N/A,#N/A,FALSE,"COVER.XLS";#N/A,#N/A,FALSE,"RACT1.XLS";#N/A,#N/A,FALSE,"RACT2.XLS";#N/A,#N/A,FALSE,"ECCMP";#N/A,#N/A,FALSE,"WELDER.XLS"}</definedName>
    <definedName name="dgfgfd" localSheetId="15" hidden="1">{#N/A,#N/A,FALSE,"COVER.XLS";#N/A,#N/A,FALSE,"RACT1.XLS";#N/A,#N/A,FALSE,"RACT2.XLS";#N/A,#N/A,FALSE,"ECCMP";#N/A,#N/A,FALSE,"WELDER.XLS"}</definedName>
    <definedName name="dgfgfd" localSheetId="16" hidden="1">{#N/A,#N/A,FALSE,"COVER.XLS";#N/A,#N/A,FALSE,"RACT1.XLS";#N/A,#N/A,FALSE,"RACT2.XLS";#N/A,#N/A,FALSE,"ECCMP";#N/A,#N/A,FALSE,"WELDER.XLS"}</definedName>
    <definedName name="dgfgfd" localSheetId="17" hidden="1">{#N/A,#N/A,FALSE,"COVER.XLS";#N/A,#N/A,FALSE,"RACT1.XLS";#N/A,#N/A,FALSE,"RACT2.XLS";#N/A,#N/A,FALSE,"ECCMP";#N/A,#N/A,FALSE,"WELDER.XLS"}</definedName>
    <definedName name="dgfgfd" localSheetId="6" hidden="1">{#N/A,#N/A,FALSE,"COVER.XLS";#N/A,#N/A,FALSE,"RACT1.XLS";#N/A,#N/A,FALSE,"RACT2.XLS";#N/A,#N/A,FALSE,"ECCMP";#N/A,#N/A,FALSE,"WELDER.XLS"}</definedName>
    <definedName name="dgfgfd" localSheetId="18" hidden="1">{#N/A,#N/A,FALSE,"COVER.XLS";#N/A,#N/A,FALSE,"RACT1.XLS";#N/A,#N/A,FALSE,"RACT2.XLS";#N/A,#N/A,FALSE,"ECCMP";#N/A,#N/A,FALSE,"WELDER.XLS"}</definedName>
    <definedName name="dgfgfd" localSheetId="19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n" localSheetId="13" hidden="1">{#N/A,#N/A,FALSE,"COVER1.XLS ";#N/A,#N/A,FALSE,"RACT1.XLS";#N/A,#N/A,FALSE,"RACT2.XLS";#N/A,#N/A,FALSE,"ECCMP";#N/A,#N/A,FALSE,"WELDER.XLS"}</definedName>
    <definedName name="dn" localSheetId="15" hidden="1">{#N/A,#N/A,FALSE,"COVER1.XLS ";#N/A,#N/A,FALSE,"RACT1.XLS";#N/A,#N/A,FALSE,"RACT2.XLS";#N/A,#N/A,FALSE,"ECCMP";#N/A,#N/A,FALSE,"WELDER.XLS"}</definedName>
    <definedName name="dn" localSheetId="16" hidden="1">{#N/A,#N/A,FALSE,"COVER1.XLS ";#N/A,#N/A,FALSE,"RACT1.XLS";#N/A,#N/A,FALSE,"RACT2.XLS";#N/A,#N/A,FALSE,"ECCMP";#N/A,#N/A,FALSE,"WELDER.XLS"}</definedName>
    <definedName name="dn" localSheetId="17" hidden="1">{#N/A,#N/A,FALSE,"COVER1.XLS ";#N/A,#N/A,FALSE,"RACT1.XLS";#N/A,#N/A,FALSE,"RACT2.XLS";#N/A,#N/A,FALSE,"ECCMP";#N/A,#N/A,FALSE,"WELDER.XLS"}</definedName>
    <definedName name="dn" localSheetId="6" hidden="1">{#N/A,#N/A,FALSE,"COVER1.XLS ";#N/A,#N/A,FALSE,"RACT1.XLS";#N/A,#N/A,FALSE,"RACT2.XLS";#N/A,#N/A,FALSE,"ECCMP";#N/A,#N/A,FALSE,"WELDER.XLS"}</definedName>
    <definedName name="dn" localSheetId="18" hidden="1">{#N/A,#N/A,FALSE,"COVER1.XLS ";#N/A,#N/A,FALSE,"RACT1.XLS";#N/A,#N/A,FALSE,"RACT2.XLS";#N/A,#N/A,FALSE,"ECCMP";#N/A,#N/A,FALSE,"WELDER.XLS"}</definedName>
    <definedName name="dn" localSheetId="19" hidden="1">{#N/A,#N/A,FALSE,"COVER1.XLS ";#N/A,#N/A,FALSE,"RACT1.XLS";#N/A,#N/A,FALSE,"RACT2.XLS";#N/A,#N/A,FALSE,"ECCMP";#N/A,#N/A,FALSE,"WELDER.XLS"}</definedName>
    <definedName name="dn" hidden="1">{#N/A,#N/A,FALSE,"COVER1.XLS ";#N/A,#N/A,FALSE,"RACT1.XLS";#N/A,#N/A,FALSE,"RACT2.XLS";#N/A,#N/A,FALSE,"ECCMP";#N/A,#N/A,FALSE,"WELDER.XLS"}</definedName>
    <definedName name="DOUGH" localSheetId="13">#REF!</definedName>
    <definedName name="DOUGH" localSheetId="15">#REF!</definedName>
    <definedName name="DOUGH" localSheetId="16">#REF!</definedName>
    <definedName name="DOUGH" localSheetId="17">#REF!</definedName>
    <definedName name="DOUGH">#REF!</definedName>
    <definedName name="ds" localSheetId="13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" localSheetId="15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13" hidden="1">{#N/A,#N/A,FALSE,"COVER1.XLS ";#N/A,#N/A,FALSE,"RACT1.XLS";#N/A,#N/A,FALSE,"RACT2.XLS";#N/A,#N/A,FALSE,"ECCMP";#N/A,#N/A,FALSE,"WELDER.XLS"}</definedName>
    <definedName name="dsadaD" localSheetId="15" hidden="1">{#N/A,#N/A,FALSE,"COVER1.XLS ";#N/A,#N/A,FALSE,"RACT1.XLS";#N/A,#N/A,FALSE,"RACT2.XLS";#N/A,#N/A,FALSE,"ECCMP";#N/A,#N/A,FALSE,"WELDER.XLS"}</definedName>
    <definedName name="dsadaD" localSheetId="16" hidden="1">{#N/A,#N/A,FALSE,"COVER1.XLS ";#N/A,#N/A,FALSE,"RACT1.XLS";#N/A,#N/A,FALSE,"RACT2.XLS";#N/A,#N/A,FALSE,"ECCMP";#N/A,#N/A,FALSE,"WELDER.XLS"}</definedName>
    <definedName name="dsadaD" localSheetId="17" hidden="1">{#N/A,#N/A,FALSE,"COVER1.XLS ";#N/A,#N/A,FALSE,"RACT1.XLS";#N/A,#N/A,FALSE,"RACT2.XLS";#N/A,#N/A,FALSE,"ECCMP";#N/A,#N/A,FALSE,"WELDER.XLS"}</definedName>
    <definedName name="dsadaD" localSheetId="6" hidden="1">{#N/A,#N/A,FALSE,"COVER1.XLS ";#N/A,#N/A,FALSE,"RACT1.XLS";#N/A,#N/A,FALSE,"RACT2.XLS";#N/A,#N/A,FALSE,"ECCMP";#N/A,#N/A,FALSE,"WELDER.XLS"}</definedName>
    <definedName name="dsadaD" localSheetId="18" hidden="1">{#N/A,#N/A,FALSE,"COVER1.XLS ";#N/A,#N/A,FALSE,"RACT1.XLS";#N/A,#N/A,FALSE,"RACT2.XLS";#N/A,#N/A,FALSE,"ECCMP";#N/A,#N/A,FALSE,"WELDER.XLS"}</definedName>
    <definedName name="dsadaD" localSheetId="19" hidden="1">{#N/A,#N/A,FALSE,"COVER1.XLS ";#N/A,#N/A,FALSE,"RACT1.XLS";#N/A,#N/A,FALSE,"RACT2.XLS";#N/A,#N/A,FALSE,"ECCMP";#N/A,#N/A,FALSE,"WELDER.XLS"}</definedName>
    <definedName name="dsadaD" hidden="1">{#N/A,#N/A,FALSE,"COVER1.XLS ";#N/A,#N/A,FALSE,"RACT1.XLS";#N/A,#N/A,FALSE,"RACT2.XLS";#N/A,#N/A,FALSE,"ECCMP";#N/A,#N/A,FALSE,"WELDER.XLS"}</definedName>
    <definedName name="Excel_BuiltIn_Print_Area_1_1">"#REF!"</definedName>
    <definedName name="Excel_BuiltIn_Print_Titles_1_1">"#REF!"</definedName>
    <definedName name="Exch" localSheetId="13">[19]Staff.Costs!#REF!</definedName>
    <definedName name="Exch" localSheetId="15">[19]Staff.Costs!#REF!</definedName>
    <definedName name="Exch" localSheetId="16">[19]Staff.Costs!#REF!</definedName>
    <definedName name="Exch" localSheetId="17">[19]Staff.Costs!#REF!</definedName>
    <definedName name="Exch">[19]Staff.Costs!#REF!</definedName>
    <definedName name="Existing_CH">#REF!</definedName>
    <definedName name="expensesc" localSheetId="13">'[5]NOTES '!#REF!</definedName>
    <definedName name="expensesc" localSheetId="15">'[5]NOTES '!#REF!</definedName>
    <definedName name="expensesc" localSheetId="16">'[5]NOTES '!#REF!</definedName>
    <definedName name="expensesc" localSheetId="17">'[5]NOTES '!#REF!</definedName>
    <definedName name="expensesc">'[5]NOTES '!#REF!</definedName>
    <definedName name="expensesp" localSheetId="13">'[5]NOTES '!#REF!</definedName>
    <definedName name="expensesp" localSheetId="15">'[5]NOTES '!#REF!</definedName>
    <definedName name="expensesp" localSheetId="16">'[5]NOTES '!#REF!</definedName>
    <definedName name="expensesp" localSheetId="17">'[5]NOTES '!#REF!</definedName>
    <definedName name="expensesp">'[5]NOTES '!#REF!</definedName>
    <definedName name="F1_Server_3">""</definedName>
    <definedName name="F1_Server_4">""</definedName>
    <definedName name="F1_Server_5">""</definedName>
    <definedName name="F1_Service">"Service "</definedName>
    <definedName name="F1_Service_1">"InterScan NT"</definedName>
    <definedName name="F1_Service_2">""</definedName>
    <definedName name="F1_Service_3">""</definedName>
    <definedName name="F1_Service_4">""</definedName>
    <definedName name="F1_Service_5">""</definedName>
    <definedName name="F1_Virus">"# of Viruses "</definedName>
    <definedName name="F1_virus_1">"1"</definedName>
    <definedName name="F1_virus_2">""</definedName>
    <definedName name="F1_virus_3">""</definedName>
    <definedName name="F1_virus_4">""</definedName>
    <definedName name="F1_virus_5">""</definedName>
    <definedName name="F3_Machine_3">""</definedName>
    <definedName name="F3_Machine_4">""</definedName>
    <definedName name="F3_Machine_5">""</definedName>
    <definedName name="F3_Virus_1">""</definedName>
    <definedName name="F3_Virus_2">""</definedName>
    <definedName name="F3_Virus_3">""</definedName>
    <definedName name="F3_Virus_4">""</definedName>
    <definedName name="F3_Virus_5">""</definedName>
    <definedName name="F3_Viruses">"# of Viruses "</definedName>
    <definedName name="fdfd" localSheetId="13" hidden="1">{#N/A,#N/A,FALSE,"COVER.XLS";#N/A,#N/A,FALSE,"RACT1.XLS";#N/A,#N/A,FALSE,"RACT2.XLS";#N/A,#N/A,FALSE,"ECCMP";#N/A,#N/A,FALSE,"WELDER.XLS"}</definedName>
    <definedName name="fdfd" localSheetId="15" hidden="1">{#N/A,#N/A,FALSE,"COVER.XLS";#N/A,#N/A,FALSE,"RACT1.XLS";#N/A,#N/A,FALSE,"RACT2.XLS";#N/A,#N/A,FALSE,"ECCMP";#N/A,#N/A,FALSE,"WELDER.XLS"}</definedName>
    <definedName name="fdfd" localSheetId="16" hidden="1">{#N/A,#N/A,FALSE,"COVER.XLS";#N/A,#N/A,FALSE,"RACT1.XLS";#N/A,#N/A,FALSE,"RACT2.XLS";#N/A,#N/A,FALSE,"ECCMP";#N/A,#N/A,FALSE,"WELDER.XLS"}</definedName>
    <definedName name="fdfd" localSheetId="17" hidden="1">{#N/A,#N/A,FALSE,"COVER.XLS";#N/A,#N/A,FALSE,"RACT1.XLS";#N/A,#N/A,FALSE,"RACT2.XLS";#N/A,#N/A,FALSE,"ECCMP";#N/A,#N/A,FALSE,"WELDER.XLS"}</definedName>
    <definedName name="fdfd" localSheetId="6" hidden="1">{#N/A,#N/A,FALSE,"COVER.XLS";#N/A,#N/A,FALSE,"RACT1.XLS";#N/A,#N/A,FALSE,"RACT2.XLS";#N/A,#N/A,FALSE,"ECCMP";#N/A,#N/A,FALSE,"WELDER.XLS"}</definedName>
    <definedName name="fdfd" localSheetId="18" hidden="1">{#N/A,#N/A,FALSE,"COVER.XLS";#N/A,#N/A,FALSE,"RACT1.XLS";#N/A,#N/A,FALSE,"RACT2.XLS";#N/A,#N/A,FALSE,"ECCMP";#N/A,#N/A,FALSE,"WELDER.XLS"}</definedName>
    <definedName name="fdfd" localSheetId="19" hidden="1">{#N/A,#N/A,FALSE,"COVER.XLS";#N/A,#N/A,FALSE,"RACT1.XLS";#N/A,#N/A,FALSE,"RACT2.XLS";#N/A,#N/A,FALSE,"ECCMP";#N/A,#N/A,FALSE,"WELDER.XLS"}</definedName>
    <definedName name="fdfd" hidden="1">{#N/A,#N/A,FALSE,"COVER.XLS";#N/A,#N/A,FALSE,"RACT1.XLS";#N/A,#N/A,FALSE,"RACT2.XLS";#N/A,#N/A,FALSE,"ECCMP";#N/A,#N/A,FALSE,"WELDER.XLS"}</definedName>
    <definedName name="fhhhh" localSheetId="13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fhhhh" localSheetId="15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fhhhh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fhhhh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fhhhh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fhhhh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fhhhh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fhhhh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Figure_3_Comment">""</definedName>
    <definedName name="Figure_3_Head">"Virus Entry Point Analysis ( Client )"</definedName>
    <definedName name="Figure_4_Comment">" "</definedName>
    <definedName name="Figure_4_Head">"Daily Virus Count"</definedName>
    <definedName name="Figure_5_Comment">" "</definedName>
    <definedName name="Figure_5_Head">"Virus Type Analysis"</definedName>
    <definedName name="Figure_6_Comment">" "</definedName>
    <definedName name="Figure_6_Head">"Common Viruses"</definedName>
    <definedName name="Figure_7_Comment">" "</definedName>
    <definedName name="Figure_7_Head">"Virus Source Analysis"</definedName>
    <definedName name="Figure_8_Comment">" "</definedName>
    <definedName name="Figure_8_Head">"Virus Destination Analysis"</definedName>
    <definedName name="FileServer">"File Server"</definedName>
    <definedName name="FileServer_Grade">"C"</definedName>
    <definedName name="g" localSheetId="13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" localSheetId="1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13" hidden="1">{#N/A,#N/A,FALSE,"COVER.XLS";#N/A,#N/A,FALSE,"RACT1.XLS";#N/A,#N/A,FALSE,"RACT2.XLS";#N/A,#N/A,FALSE,"ECCMP";#N/A,#N/A,FALSE,"WELDER.XLS"}</definedName>
    <definedName name="gagag" localSheetId="15" hidden="1">{#N/A,#N/A,FALSE,"COVER.XLS";#N/A,#N/A,FALSE,"RACT1.XLS";#N/A,#N/A,FALSE,"RACT2.XLS";#N/A,#N/A,FALSE,"ECCMP";#N/A,#N/A,FALSE,"WELDER.XLS"}</definedName>
    <definedName name="gagag" localSheetId="16" hidden="1">{#N/A,#N/A,FALSE,"COVER.XLS";#N/A,#N/A,FALSE,"RACT1.XLS";#N/A,#N/A,FALSE,"RACT2.XLS";#N/A,#N/A,FALSE,"ECCMP";#N/A,#N/A,FALSE,"WELDER.XLS"}</definedName>
    <definedName name="gagag" localSheetId="17" hidden="1">{#N/A,#N/A,FALSE,"COVER.XLS";#N/A,#N/A,FALSE,"RACT1.XLS";#N/A,#N/A,FALSE,"RACT2.XLS";#N/A,#N/A,FALSE,"ECCMP";#N/A,#N/A,FALSE,"WELDER.XLS"}</definedName>
    <definedName name="gagag" localSheetId="6" hidden="1">{#N/A,#N/A,FALSE,"COVER.XLS";#N/A,#N/A,FALSE,"RACT1.XLS";#N/A,#N/A,FALSE,"RACT2.XLS";#N/A,#N/A,FALSE,"ECCMP";#N/A,#N/A,FALSE,"WELDER.XLS"}</definedName>
    <definedName name="gagag" localSheetId="18" hidden="1">{#N/A,#N/A,FALSE,"COVER.XLS";#N/A,#N/A,FALSE,"RACT1.XLS";#N/A,#N/A,FALSE,"RACT2.XLS";#N/A,#N/A,FALSE,"ECCMP";#N/A,#N/A,FALSE,"WELDER.XLS"}</definedName>
    <definedName name="gagag" localSheetId="19" hidden="1">{#N/A,#N/A,FALSE,"COVER.XLS";#N/A,#N/A,FALSE,"RACT1.XLS";#N/A,#N/A,FALSE,"RACT2.XLS";#N/A,#N/A,FALSE,"ECCMP";#N/A,#N/A,FALSE,"WELDER.XLS"}</definedName>
    <definedName name="gagag" hidden="1">{#N/A,#N/A,FALSE,"COVER.XLS";#N/A,#N/A,FALSE,"RACT1.XLS";#N/A,#N/A,FALSE,"RACT2.XLS";#N/A,#N/A,FALSE,"ECCMP";#N/A,#N/A,FALSE,"WELDER.XLS"}</definedName>
    <definedName name="gbp">1.45</definedName>
    <definedName name="gg" localSheetId="13" hidden="1">{#N/A,#N/A,FALSE,"COVER1.XLS ";#N/A,#N/A,FALSE,"RACT1.XLS";#N/A,#N/A,FALSE,"RACT2.XLS";#N/A,#N/A,FALSE,"ECCMP";#N/A,#N/A,FALSE,"WELDER.XLS"}</definedName>
    <definedName name="gg" localSheetId="15" hidden="1">{#N/A,#N/A,FALSE,"COVER1.XLS ";#N/A,#N/A,FALSE,"RACT1.XLS";#N/A,#N/A,FALSE,"RACT2.XLS";#N/A,#N/A,FALSE,"ECCMP";#N/A,#N/A,FALSE,"WELDER.XLS"}</definedName>
    <definedName name="gg" localSheetId="16" hidden="1">{#N/A,#N/A,FALSE,"COVER1.XLS ";#N/A,#N/A,FALSE,"RACT1.XLS";#N/A,#N/A,FALSE,"RACT2.XLS";#N/A,#N/A,FALSE,"ECCMP";#N/A,#N/A,FALSE,"WELDER.XLS"}</definedName>
    <definedName name="gg" localSheetId="17" hidden="1">{#N/A,#N/A,FALSE,"COVER1.XLS ";#N/A,#N/A,FALSE,"RACT1.XLS";#N/A,#N/A,FALSE,"RACT2.XLS";#N/A,#N/A,FALSE,"ECCMP";#N/A,#N/A,FALSE,"WELDER.XLS"}</definedName>
    <definedName name="gg" localSheetId="6" hidden="1">{#N/A,#N/A,FALSE,"COVER1.XLS ";#N/A,#N/A,FALSE,"RACT1.XLS";#N/A,#N/A,FALSE,"RACT2.XLS";#N/A,#N/A,FALSE,"ECCMP";#N/A,#N/A,FALSE,"WELDER.XLS"}</definedName>
    <definedName name="gg" localSheetId="18" hidden="1">{#N/A,#N/A,FALSE,"COVER1.XLS ";#N/A,#N/A,FALSE,"RACT1.XLS";#N/A,#N/A,FALSE,"RACT2.XLS";#N/A,#N/A,FALSE,"ECCMP";#N/A,#N/A,FALSE,"WELDER.XLS"}</definedName>
    <definedName name="gg" localSheetId="19" hidden="1">{#N/A,#N/A,FALSE,"COVER1.XLS ";#N/A,#N/A,FALSE,"RACT1.XLS";#N/A,#N/A,FALSE,"RACT2.XLS";#N/A,#N/A,FALSE,"ECCMP";#N/A,#N/A,FALSE,"WELDER.XLS"}</definedName>
    <definedName name="gg" hidden="1">{#N/A,#N/A,FALSE,"COVER1.XLS ";#N/A,#N/A,FALSE,"RACT1.XLS";#N/A,#N/A,FALSE,"RACT2.XLS";#N/A,#N/A,FALSE,"ECCMP";#N/A,#N/A,FALSE,"WELDER.XLS"}</definedName>
    <definedName name="GGG" localSheetId="13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" localSheetId="1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13" hidden="1">{#N/A,#N/A,FALSE,"COVER1.XLS ";#N/A,#N/A,FALSE,"RACT1.XLS";#N/A,#N/A,FALSE,"RACT2.XLS";#N/A,#N/A,FALSE,"ECCMP";#N/A,#N/A,FALSE,"WELDER.XLS"}</definedName>
    <definedName name="ggh" localSheetId="15" hidden="1">{#N/A,#N/A,FALSE,"COVER1.XLS ";#N/A,#N/A,FALSE,"RACT1.XLS";#N/A,#N/A,FALSE,"RACT2.XLS";#N/A,#N/A,FALSE,"ECCMP";#N/A,#N/A,FALSE,"WELDER.XLS"}</definedName>
    <definedName name="ggh" localSheetId="16" hidden="1">{#N/A,#N/A,FALSE,"COVER1.XLS ";#N/A,#N/A,FALSE,"RACT1.XLS";#N/A,#N/A,FALSE,"RACT2.XLS";#N/A,#N/A,FALSE,"ECCMP";#N/A,#N/A,FALSE,"WELDER.XLS"}</definedName>
    <definedName name="ggh" localSheetId="17" hidden="1">{#N/A,#N/A,FALSE,"COVER1.XLS ";#N/A,#N/A,FALSE,"RACT1.XLS";#N/A,#N/A,FALSE,"RACT2.XLS";#N/A,#N/A,FALSE,"ECCMP";#N/A,#N/A,FALSE,"WELDER.XLS"}</definedName>
    <definedName name="ggh" localSheetId="6" hidden="1">{#N/A,#N/A,FALSE,"COVER1.XLS ";#N/A,#N/A,FALSE,"RACT1.XLS";#N/A,#N/A,FALSE,"RACT2.XLS";#N/A,#N/A,FALSE,"ECCMP";#N/A,#N/A,FALSE,"WELDER.XLS"}</definedName>
    <definedName name="ggh" localSheetId="18" hidden="1">{#N/A,#N/A,FALSE,"COVER1.XLS ";#N/A,#N/A,FALSE,"RACT1.XLS";#N/A,#N/A,FALSE,"RACT2.XLS";#N/A,#N/A,FALSE,"ECCMP";#N/A,#N/A,FALSE,"WELDER.XLS"}</definedName>
    <definedName name="ggh" localSheetId="19" hidden="1">{#N/A,#N/A,FALSE,"COVER1.XLS ";#N/A,#N/A,FALSE,"RACT1.XLS";#N/A,#N/A,FALSE,"RACT2.XLS";#N/A,#N/A,FALSE,"ECCMP";#N/A,#N/A,FALSE,"WELDER.XLS"}</definedName>
    <definedName name="ggh" hidden="1">{#N/A,#N/A,FALSE,"COVER1.XLS ";#N/A,#N/A,FALSE,"RACT1.XLS";#N/A,#N/A,FALSE,"RACT2.XLS";#N/A,#N/A,FALSE,"ECCMP";#N/A,#N/A,FALSE,"WELDER.XLS"}</definedName>
    <definedName name="GLA">'[19]Project Sample.Unlev'!$E$29</definedName>
    <definedName name="glkahkgh" localSheetId="13" hidden="1">{#N/A,#N/A,FALSE,"COVER1.XLS ";#N/A,#N/A,FALSE,"RACT1.XLS";#N/A,#N/A,FALSE,"RACT2.XLS";#N/A,#N/A,FALSE,"ECCMP";#N/A,#N/A,FALSE,"WELDER.XLS"}</definedName>
    <definedName name="glkahkgh" localSheetId="15" hidden="1">{#N/A,#N/A,FALSE,"COVER1.XLS ";#N/A,#N/A,FALSE,"RACT1.XLS";#N/A,#N/A,FALSE,"RACT2.XLS";#N/A,#N/A,FALSE,"ECCMP";#N/A,#N/A,FALSE,"WELDER.XLS"}</definedName>
    <definedName name="glkahkgh" localSheetId="16" hidden="1">{#N/A,#N/A,FALSE,"COVER1.XLS ";#N/A,#N/A,FALSE,"RACT1.XLS";#N/A,#N/A,FALSE,"RACT2.XLS";#N/A,#N/A,FALSE,"ECCMP";#N/A,#N/A,FALSE,"WELDER.XLS"}</definedName>
    <definedName name="glkahkgh" localSheetId="17" hidden="1">{#N/A,#N/A,FALSE,"COVER1.XLS ";#N/A,#N/A,FALSE,"RACT1.XLS";#N/A,#N/A,FALSE,"RACT2.XLS";#N/A,#N/A,FALSE,"ECCMP";#N/A,#N/A,FALSE,"WELDER.XLS"}</definedName>
    <definedName name="glkahkgh" localSheetId="6" hidden="1">{#N/A,#N/A,FALSE,"COVER1.XLS ";#N/A,#N/A,FALSE,"RACT1.XLS";#N/A,#N/A,FALSE,"RACT2.XLS";#N/A,#N/A,FALSE,"ECCMP";#N/A,#N/A,FALSE,"WELDER.XLS"}</definedName>
    <definedName name="glkahkgh" localSheetId="18" hidden="1">{#N/A,#N/A,FALSE,"COVER1.XLS ";#N/A,#N/A,FALSE,"RACT1.XLS";#N/A,#N/A,FALSE,"RACT2.XLS";#N/A,#N/A,FALSE,"ECCMP";#N/A,#N/A,FALSE,"WELDER.XLS"}</definedName>
    <definedName name="glkahkgh" localSheetId="19" hidden="1">{#N/A,#N/A,FALSE,"COVER1.XLS ";#N/A,#N/A,FALSE,"RACT1.XLS";#N/A,#N/A,FALSE,"RACT2.XLS";#N/A,#N/A,FALSE,"ECCMP";#N/A,#N/A,FALSE,"WELDER.XLS"}</definedName>
    <definedName name="glkahkgh" hidden="1">{#N/A,#N/A,FALSE,"COVER1.XLS ";#N/A,#N/A,FALSE,"RACT1.XLS";#N/A,#N/A,FALSE,"RACT2.XLS";#N/A,#N/A,FALSE,"ECCMP";#N/A,#N/A,FALSE,"WELDER.XLS"}</definedName>
    <definedName name="gopi" localSheetId="13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opi" localSheetId="15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opi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opi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opi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opi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opi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opi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13" hidden="1">{#N/A,#N/A,FALSE,"COVER.XLS";#N/A,#N/A,FALSE,"RACT1.XLS";#N/A,#N/A,FALSE,"RACT2.XLS";#N/A,#N/A,FALSE,"ECCMP";#N/A,#N/A,FALSE,"WELDER.XLS"}</definedName>
    <definedName name="gr" localSheetId="15" hidden="1">{#N/A,#N/A,FALSE,"COVER.XLS";#N/A,#N/A,FALSE,"RACT1.XLS";#N/A,#N/A,FALSE,"RACT2.XLS";#N/A,#N/A,FALSE,"ECCMP";#N/A,#N/A,FALSE,"WELDER.XLS"}</definedName>
    <definedName name="gr" localSheetId="16" hidden="1">{#N/A,#N/A,FALSE,"COVER.XLS";#N/A,#N/A,FALSE,"RACT1.XLS";#N/A,#N/A,FALSE,"RACT2.XLS";#N/A,#N/A,FALSE,"ECCMP";#N/A,#N/A,FALSE,"WELDER.XLS"}</definedName>
    <definedName name="gr" localSheetId="17" hidden="1">{#N/A,#N/A,FALSE,"COVER.XLS";#N/A,#N/A,FALSE,"RACT1.XLS";#N/A,#N/A,FALSE,"RACT2.XLS";#N/A,#N/A,FALSE,"ECCMP";#N/A,#N/A,FALSE,"WELDER.XLS"}</definedName>
    <definedName name="gr" localSheetId="6" hidden="1">{#N/A,#N/A,FALSE,"COVER.XLS";#N/A,#N/A,FALSE,"RACT1.XLS";#N/A,#N/A,FALSE,"RACT2.XLS";#N/A,#N/A,FALSE,"ECCMP";#N/A,#N/A,FALSE,"WELDER.XLS"}</definedName>
    <definedName name="gr" localSheetId="18" hidden="1">{#N/A,#N/A,FALSE,"COVER.XLS";#N/A,#N/A,FALSE,"RACT1.XLS";#N/A,#N/A,FALSE,"RACT2.XLS";#N/A,#N/A,FALSE,"ECCMP";#N/A,#N/A,FALSE,"WELDER.XLS"}</definedName>
    <definedName name="gr" localSheetId="19" hidden="1">{#N/A,#N/A,FALSE,"COVER.XLS";#N/A,#N/A,FALSE,"RACT1.XLS";#N/A,#N/A,FALSE,"RACT2.XLS";#N/A,#N/A,FALSE,"ECCMP";#N/A,#N/A,FALSE,"WELDER.XLS"}</definedName>
    <definedName name="gr" hidden="1">{#N/A,#N/A,FALSE,"COVER.XLS";#N/A,#N/A,FALSE,"RACT1.XLS";#N/A,#N/A,FALSE,"RACT2.XLS";#N/A,#N/A,FALSE,"ECCMP";#N/A,#N/A,FALSE,"WELDER.XLS"}</definedName>
    <definedName name="gt" localSheetId="13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t" localSheetId="15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t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t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t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t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t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t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CDEPT">'[13]HC-DEPT'!$B$1</definedName>
    <definedName name="HCMTHSALES">'[13]HC-SALES'!$A$1</definedName>
    <definedName name="HCOR">'[13]HC-OR'!$A$1</definedName>
    <definedName name="HCOTH">'[13]HC-OTH'!$A$1</definedName>
    <definedName name="HCPBT" localSheetId="14">[20]LFL!$BJ$28:$BN$28</definedName>
    <definedName name="HCPBT" localSheetId="7">[20]LFL!$BJ$28:$BN$28</definedName>
    <definedName name="HCPBT" localSheetId="8">[20]LFL!$BJ$28:$BN$28</definedName>
    <definedName name="HCPBT" localSheetId="9">[20]LFL!$BJ$28:$BN$28</definedName>
    <definedName name="HCPBT">[21]LFL!$BJ$28:$BN$28</definedName>
    <definedName name="HCPL">'[13]2003-04 HC MTH P&amp;L'!$B$1</definedName>
    <definedName name="HCRENT">'[13]HC-RENT'!$A$1</definedName>
    <definedName name="HCSC">'[13]HC-SC'!$A$1</definedName>
    <definedName name="HCSCOST">'[13]staff  cost'!$AN$763</definedName>
    <definedName name="HCSP">'[13]HC-SP'!$A$1</definedName>
    <definedName name="HCSTPL">'[13]HC P&amp;L'!$A$1</definedName>
    <definedName name="heading">[5]INFO!$B$2</definedName>
    <definedName name="hfxghf" localSheetId="13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fxghf" localSheetId="1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fxghf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fxghf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fxghf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fxghf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fxghf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fxgh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13" hidden="1">{#N/A,#N/A,FALSE,"COVER1.XLS ";#N/A,#N/A,FALSE,"RACT1.XLS";#N/A,#N/A,FALSE,"RACT2.XLS";#N/A,#N/A,FALSE,"ECCMP";#N/A,#N/A,FALSE,"WELDER.XLS"}</definedName>
    <definedName name="hga" localSheetId="15" hidden="1">{#N/A,#N/A,FALSE,"COVER1.XLS ";#N/A,#N/A,FALSE,"RACT1.XLS";#N/A,#N/A,FALSE,"RACT2.XLS";#N/A,#N/A,FALSE,"ECCMP";#N/A,#N/A,FALSE,"WELDER.XLS"}</definedName>
    <definedName name="hga" localSheetId="16" hidden="1">{#N/A,#N/A,FALSE,"COVER1.XLS ";#N/A,#N/A,FALSE,"RACT1.XLS";#N/A,#N/A,FALSE,"RACT2.XLS";#N/A,#N/A,FALSE,"ECCMP";#N/A,#N/A,FALSE,"WELDER.XLS"}</definedName>
    <definedName name="hga" localSheetId="17" hidden="1">{#N/A,#N/A,FALSE,"COVER1.XLS ";#N/A,#N/A,FALSE,"RACT1.XLS";#N/A,#N/A,FALSE,"RACT2.XLS";#N/A,#N/A,FALSE,"ECCMP";#N/A,#N/A,FALSE,"WELDER.XLS"}</definedName>
    <definedName name="hga" localSheetId="6" hidden="1">{#N/A,#N/A,FALSE,"COVER1.XLS ";#N/A,#N/A,FALSE,"RACT1.XLS";#N/A,#N/A,FALSE,"RACT2.XLS";#N/A,#N/A,FALSE,"ECCMP";#N/A,#N/A,FALSE,"WELDER.XLS"}</definedName>
    <definedName name="hga" localSheetId="18" hidden="1">{#N/A,#N/A,FALSE,"COVER1.XLS ";#N/A,#N/A,FALSE,"RACT1.XLS";#N/A,#N/A,FALSE,"RACT2.XLS";#N/A,#N/A,FALSE,"ECCMP";#N/A,#N/A,FALSE,"WELDER.XLS"}</definedName>
    <definedName name="hga" localSheetId="19" hidden="1">{#N/A,#N/A,FALSE,"COVER1.XLS ";#N/A,#N/A,FALSE,"RACT1.XLS";#N/A,#N/A,FALSE,"RACT2.XLS";#N/A,#N/A,FALSE,"ECCMP";#N/A,#N/A,FALSE,"WELDER.XLS"}</definedName>
    <definedName name="hga" hidden="1">{#N/A,#N/A,FALSE,"COVER1.XLS ";#N/A,#N/A,FALSE,"RACT1.XLS";#N/A,#N/A,FALSE,"RACT2.XLS";#N/A,#N/A,FALSE,"ECCMP";#N/A,#N/A,FALSE,"WELDER.XLS"}</definedName>
    <definedName name="hglahlk" localSheetId="13" hidden="1">{#N/A,#N/A,FALSE,"COVER1.XLS ";#N/A,#N/A,FALSE,"RACT1.XLS";#N/A,#N/A,FALSE,"RACT2.XLS";#N/A,#N/A,FALSE,"ECCMP";#N/A,#N/A,FALSE,"WELDER.XLS"}</definedName>
    <definedName name="hglahlk" localSheetId="15" hidden="1">{#N/A,#N/A,FALSE,"COVER1.XLS ";#N/A,#N/A,FALSE,"RACT1.XLS";#N/A,#N/A,FALSE,"RACT2.XLS";#N/A,#N/A,FALSE,"ECCMP";#N/A,#N/A,FALSE,"WELDER.XLS"}</definedName>
    <definedName name="hglahlk" localSheetId="16" hidden="1">{#N/A,#N/A,FALSE,"COVER1.XLS ";#N/A,#N/A,FALSE,"RACT1.XLS";#N/A,#N/A,FALSE,"RACT2.XLS";#N/A,#N/A,FALSE,"ECCMP";#N/A,#N/A,FALSE,"WELDER.XLS"}</definedName>
    <definedName name="hglahlk" localSheetId="17" hidden="1">{#N/A,#N/A,FALSE,"COVER1.XLS ";#N/A,#N/A,FALSE,"RACT1.XLS";#N/A,#N/A,FALSE,"RACT2.XLS";#N/A,#N/A,FALSE,"ECCMP";#N/A,#N/A,FALSE,"WELDER.XLS"}</definedName>
    <definedName name="hglahlk" localSheetId="6" hidden="1">{#N/A,#N/A,FALSE,"COVER1.XLS ";#N/A,#N/A,FALSE,"RACT1.XLS";#N/A,#N/A,FALSE,"RACT2.XLS";#N/A,#N/A,FALSE,"ECCMP";#N/A,#N/A,FALSE,"WELDER.XLS"}</definedName>
    <definedName name="hglahlk" localSheetId="18" hidden="1">{#N/A,#N/A,FALSE,"COVER1.XLS ";#N/A,#N/A,FALSE,"RACT1.XLS";#N/A,#N/A,FALSE,"RACT2.XLS";#N/A,#N/A,FALSE,"ECCMP";#N/A,#N/A,FALSE,"WELDER.XLS"}</definedName>
    <definedName name="hglahlk" localSheetId="19" hidden="1">{#N/A,#N/A,FALSE,"COVER1.XLS ";#N/A,#N/A,FALSE,"RACT1.XLS";#N/A,#N/A,FALSE,"RACT2.XLS";#N/A,#N/A,FALSE,"ECCMP";#N/A,#N/A,FALSE,"WELDER.XLS"}</definedName>
    <definedName name="hglahlk" hidden="1">{#N/A,#N/A,FALSE,"COVER1.XLS ";#N/A,#N/A,FALSE,"RACT1.XLS";#N/A,#N/A,FALSE,"RACT2.XLS";#N/A,#N/A,FALSE,"ECCMP";#N/A,#N/A,FALSE,"WELDER.XLS"}</definedName>
    <definedName name="Highlights">#REF!</definedName>
    <definedName name="hodata" localSheetId="13">#REF!</definedName>
    <definedName name="hodata" localSheetId="15">#REF!</definedName>
    <definedName name="hodata" localSheetId="16">#REF!</definedName>
    <definedName name="hodata" localSheetId="17">#REF!</definedName>
    <definedName name="hodata">#REF!</definedName>
    <definedName name="Ice_cream_backend">#REF!</definedName>
    <definedName name="Int" localSheetId="13">#REF!</definedName>
    <definedName name="Int" localSheetId="15">#REF!</definedName>
    <definedName name="Int" localSheetId="16">#REF!</definedName>
    <definedName name="Int" localSheetId="17">#REF!</definedName>
    <definedName name="Int" localSheetId="6">#REF!</definedName>
    <definedName name="Int" localSheetId="18">#REF!</definedName>
    <definedName name="Int" localSheetId="19">#REF!</definedName>
    <definedName name="Int">#REF!</definedName>
    <definedName name="Interest" localSheetId="13">#REF!</definedName>
    <definedName name="Interest" localSheetId="15">#REF!</definedName>
    <definedName name="Interest" localSheetId="16">#REF!</definedName>
    <definedName name="Interest" localSheetId="17">#REF!</definedName>
    <definedName name="Interest" localSheetId="6">#REF!</definedName>
    <definedName name="Interest" localSheetId="18">#REF!</definedName>
    <definedName name="Interest" localSheetId="19">#REF!</definedName>
    <definedName name="Interest">#REF!</definedName>
    <definedName name="investmentsc">'[5]NOTES '!$F$45</definedName>
    <definedName name="investmentsp">'[5]NOTES '!$H$45</definedName>
    <definedName name="jpy">(1/134.74)</definedName>
    <definedName name="KEY_REFUND">[8]Input!$C$23</definedName>
    <definedName name="kkk" localSheetId="13" hidden="1">{#N/A,#N/A,FALSE,"COVER1.XLS ";#N/A,#N/A,FALSE,"RACT1.XLS";#N/A,#N/A,FALSE,"RACT2.XLS";#N/A,#N/A,FALSE,"ECCMP";#N/A,#N/A,FALSE,"WELDER.XLS"}</definedName>
    <definedName name="kkk" localSheetId="15" hidden="1">{#N/A,#N/A,FALSE,"COVER1.XLS ";#N/A,#N/A,FALSE,"RACT1.XLS";#N/A,#N/A,FALSE,"RACT2.XLS";#N/A,#N/A,FALSE,"ECCMP";#N/A,#N/A,FALSE,"WELDER.XLS"}</definedName>
    <definedName name="kkk" localSheetId="16" hidden="1">{#N/A,#N/A,FALSE,"COVER1.XLS ";#N/A,#N/A,FALSE,"RACT1.XLS";#N/A,#N/A,FALSE,"RACT2.XLS";#N/A,#N/A,FALSE,"ECCMP";#N/A,#N/A,FALSE,"WELDER.XLS"}</definedName>
    <definedName name="kkk" localSheetId="17" hidden="1">{#N/A,#N/A,FALSE,"COVER1.XLS ";#N/A,#N/A,FALSE,"RACT1.XLS";#N/A,#N/A,FALSE,"RACT2.XLS";#N/A,#N/A,FALSE,"ECCMP";#N/A,#N/A,FALSE,"WELDER.XLS"}</definedName>
    <definedName name="kkk" localSheetId="6" hidden="1">{#N/A,#N/A,FALSE,"COVER1.XLS ";#N/A,#N/A,FALSE,"RACT1.XLS";#N/A,#N/A,FALSE,"RACT2.XLS";#N/A,#N/A,FALSE,"ECCMP";#N/A,#N/A,FALSE,"WELDER.XLS"}</definedName>
    <definedName name="kkk" localSheetId="18" hidden="1">{#N/A,#N/A,FALSE,"COVER1.XLS ";#N/A,#N/A,FALSE,"RACT1.XLS";#N/A,#N/A,FALSE,"RACT2.XLS";#N/A,#N/A,FALSE,"ECCMP";#N/A,#N/A,FALSE,"WELDER.XLS"}</definedName>
    <definedName name="kkk" localSheetId="19" hidden="1">{#N/A,#N/A,FALSE,"COVER1.XLS ";#N/A,#N/A,FALSE,"RACT1.XLS";#N/A,#N/A,FALSE,"RACT2.XLS";#N/A,#N/A,FALSE,"ECCMP";#N/A,#N/A,FALSE,"WELDER.XLS"}</definedName>
    <definedName name="kkk" hidden="1">{#N/A,#N/A,FALSE,"COVER1.XLS ";#N/A,#N/A,FALSE,"RACT1.XLS";#N/A,#N/A,FALSE,"RACT2.XLS";#N/A,#N/A,FALSE,"ECCMP";#N/A,#N/A,FALSE,"WELDER.XLS"}</definedName>
    <definedName name="ks" localSheetId="13" hidden="1">{#N/A,#N/A,FALSE,"COVER.XLS";#N/A,#N/A,FALSE,"RACT1.XLS";#N/A,#N/A,FALSE,"RACT2.XLS";#N/A,#N/A,FALSE,"ECCMP";#N/A,#N/A,FALSE,"WELDER.XLS"}</definedName>
    <definedName name="ks" localSheetId="15" hidden="1">{#N/A,#N/A,FALSE,"COVER.XLS";#N/A,#N/A,FALSE,"RACT1.XLS";#N/A,#N/A,FALSE,"RACT2.XLS";#N/A,#N/A,FALSE,"ECCMP";#N/A,#N/A,FALSE,"WELDER.XLS"}</definedName>
    <definedName name="ks" localSheetId="16" hidden="1">{#N/A,#N/A,FALSE,"COVER.XLS";#N/A,#N/A,FALSE,"RACT1.XLS";#N/A,#N/A,FALSE,"RACT2.XLS";#N/A,#N/A,FALSE,"ECCMP";#N/A,#N/A,FALSE,"WELDER.XLS"}</definedName>
    <definedName name="ks" localSheetId="17" hidden="1">{#N/A,#N/A,FALSE,"COVER.XLS";#N/A,#N/A,FALSE,"RACT1.XLS";#N/A,#N/A,FALSE,"RACT2.XLS";#N/A,#N/A,FALSE,"ECCMP";#N/A,#N/A,FALSE,"WELDER.XLS"}</definedName>
    <definedName name="ks" localSheetId="6" hidden="1">{#N/A,#N/A,FALSE,"COVER.XLS";#N/A,#N/A,FALSE,"RACT1.XLS";#N/A,#N/A,FALSE,"RACT2.XLS";#N/A,#N/A,FALSE,"ECCMP";#N/A,#N/A,FALSE,"WELDER.XLS"}</definedName>
    <definedName name="ks" localSheetId="18" hidden="1">{#N/A,#N/A,FALSE,"COVER.XLS";#N/A,#N/A,FALSE,"RACT1.XLS";#N/A,#N/A,FALSE,"RACT2.XLS";#N/A,#N/A,FALSE,"ECCMP";#N/A,#N/A,FALSE,"WELDER.XLS"}</definedName>
    <definedName name="ks" localSheetId="19" hidden="1">{#N/A,#N/A,FALSE,"COVER.XLS";#N/A,#N/A,FALSE,"RACT1.XLS";#N/A,#N/A,FALSE,"RACT2.XLS";#N/A,#N/A,FALSE,"ECCMP";#N/A,#N/A,FALSE,"WELDER.XLS"}</definedName>
    <definedName name="ks" hidden="1">{#N/A,#N/A,FALSE,"COVER.XLS";#N/A,#N/A,FALSE,"RACT1.XLS";#N/A,#N/A,FALSE,"RACT2.XLS";#N/A,#N/A,FALSE,"ECCMP";#N/A,#N/A,FALSE,"WELDER.XLS"}</definedName>
    <definedName name="kskk" localSheetId="13" hidden="1">{#N/A,#N/A,FALSE,"COVER.XLS";#N/A,#N/A,FALSE,"RACT1.XLS";#N/A,#N/A,FALSE,"RACT2.XLS";#N/A,#N/A,FALSE,"ECCMP";#N/A,#N/A,FALSE,"WELDER.XLS"}</definedName>
    <definedName name="kskk" localSheetId="15" hidden="1">{#N/A,#N/A,FALSE,"COVER.XLS";#N/A,#N/A,FALSE,"RACT1.XLS";#N/A,#N/A,FALSE,"RACT2.XLS";#N/A,#N/A,FALSE,"ECCMP";#N/A,#N/A,FALSE,"WELDER.XLS"}</definedName>
    <definedName name="kskk" localSheetId="16" hidden="1">{#N/A,#N/A,FALSE,"COVER.XLS";#N/A,#N/A,FALSE,"RACT1.XLS";#N/A,#N/A,FALSE,"RACT2.XLS";#N/A,#N/A,FALSE,"ECCMP";#N/A,#N/A,FALSE,"WELDER.XLS"}</definedName>
    <definedName name="kskk" localSheetId="17" hidden="1">{#N/A,#N/A,FALSE,"COVER.XLS";#N/A,#N/A,FALSE,"RACT1.XLS";#N/A,#N/A,FALSE,"RACT2.XLS";#N/A,#N/A,FALSE,"ECCMP";#N/A,#N/A,FALSE,"WELDER.XLS"}</definedName>
    <definedName name="kskk" localSheetId="6" hidden="1">{#N/A,#N/A,FALSE,"COVER.XLS";#N/A,#N/A,FALSE,"RACT1.XLS";#N/A,#N/A,FALSE,"RACT2.XLS";#N/A,#N/A,FALSE,"ECCMP";#N/A,#N/A,FALSE,"WELDER.XLS"}</definedName>
    <definedName name="kskk" localSheetId="18" hidden="1">{#N/A,#N/A,FALSE,"COVER.XLS";#N/A,#N/A,FALSE,"RACT1.XLS";#N/A,#N/A,FALSE,"RACT2.XLS";#N/A,#N/A,FALSE,"ECCMP";#N/A,#N/A,FALSE,"WELDER.XLS"}</definedName>
    <definedName name="kskk" localSheetId="19" hidden="1">{#N/A,#N/A,FALSE,"COVER.XLS";#N/A,#N/A,FALSE,"RACT1.XLS";#N/A,#N/A,FALSE,"RACT2.XLS";#N/A,#N/A,FALSE,"ECCMP";#N/A,#N/A,FALSE,"WELDER.XLS"}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" localSheetId="13" hidden="1">{#N/A,#N/A,FALSE,"COVER1.XLS ";#N/A,#N/A,FALSE,"RACT1.XLS";#N/A,#N/A,FALSE,"RACT2.XLS";#N/A,#N/A,FALSE,"ECCMP";#N/A,#N/A,FALSE,"WELDER.XLS"}</definedName>
    <definedName name="kv" localSheetId="15" hidden="1">{#N/A,#N/A,FALSE,"COVER1.XLS ";#N/A,#N/A,FALSE,"RACT1.XLS";#N/A,#N/A,FALSE,"RACT2.XLS";#N/A,#N/A,FALSE,"ECCMP";#N/A,#N/A,FALSE,"WELDER.XLS"}</definedName>
    <definedName name="kv" localSheetId="16" hidden="1">{#N/A,#N/A,FALSE,"COVER1.XLS ";#N/A,#N/A,FALSE,"RACT1.XLS";#N/A,#N/A,FALSE,"RACT2.XLS";#N/A,#N/A,FALSE,"ECCMP";#N/A,#N/A,FALSE,"WELDER.XLS"}</definedName>
    <definedName name="kv" localSheetId="17" hidden="1">{#N/A,#N/A,FALSE,"COVER1.XLS ";#N/A,#N/A,FALSE,"RACT1.XLS";#N/A,#N/A,FALSE,"RACT2.XLS";#N/A,#N/A,FALSE,"ECCMP";#N/A,#N/A,FALSE,"WELDER.XLS"}</definedName>
    <definedName name="kv" localSheetId="6" hidden="1">{#N/A,#N/A,FALSE,"COVER1.XLS ";#N/A,#N/A,FALSE,"RACT1.XLS";#N/A,#N/A,FALSE,"RACT2.XLS";#N/A,#N/A,FALSE,"ECCMP";#N/A,#N/A,FALSE,"WELDER.XLS"}</definedName>
    <definedName name="kv" localSheetId="18" hidden="1">{#N/A,#N/A,FALSE,"COVER1.XLS ";#N/A,#N/A,FALSE,"RACT1.XLS";#N/A,#N/A,FALSE,"RACT2.XLS";#N/A,#N/A,FALSE,"ECCMP";#N/A,#N/A,FALSE,"WELDER.XLS"}</definedName>
    <definedName name="kv" localSheetId="19" hidden="1">{#N/A,#N/A,FALSE,"COVER1.XLS ";#N/A,#N/A,FALSE,"RACT1.XLS";#N/A,#N/A,FALSE,"RACT2.XLS";#N/A,#N/A,FALSE,"ECCMP";#N/A,#N/A,FALSE,"WELDER.XLS"}</definedName>
    <definedName name="kv" hidden="1">{#N/A,#N/A,FALSE,"COVER1.XLS ";#N/A,#N/A,FALSE,"RACT1.XLS";#N/A,#N/A,FALSE,"RACT2.XLS";#N/A,#N/A,FALSE,"ECCMP";#N/A,#N/A,FALSE,"WELDER.XLS"}</definedName>
    <definedName name="kvs" localSheetId="13" hidden="1">{#N/A,#N/A,FALSE,"COVER1.XLS ";#N/A,#N/A,FALSE,"RACT1.XLS";#N/A,#N/A,FALSE,"RACT2.XLS";#N/A,#N/A,FALSE,"ECCMP";#N/A,#N/A,FALSE,"WELDER.XLS"}</definedName>
    <definedName name="kvs" localSheetId="15" hidden="1">{#N/A,#N/A,FALSE,"COVER1.XLS ";#N/A,#N/A,FALSE,"RACT1.XLS";#N/A,#N/A,FALSE,"RACT2.XLS";#N/A,#N/A,FALSE,"ECCMP";#N/A,#N/A,FALSE,"WELDER.XLS"}</definedName>
    <definedName name="kvs" localSheetId="16" hidden="1">{#N/A,#N/A,FALSE,"COVER1.XLS ";#N/A,#N/A,FALSE,"RACT1.XLS";#N/A,#N/A,FALSE,"RACT2.XLS";#N/A,#N/A,FALSE,"ECCMP";#N/A,#N/A,FALSE,"WELDER.XLS"}</definedName>
    <definedName name="kvs" localSheetId="17" hidden="1">{#N/A,#N/A,FALSE,"COVER1.XLS ";#N/A,#N/A,FALSE,"RACT1.XLS";#N/A,#N/A,FALSE,"RACT2.XLS";#N/A,#N/A,FALSE,"ECCMP";#N/A,#N/A,FALSE,"WELDER.XLS"}</definedName>
    <definedName name="kvs" localSheetId="6" hidden="1">{#N/A,#N/A,FALSE,"COVER1.XLS ";#N/A,#N/A,FALSE,"RACT1.XLS";#N/A,#N/A,FALSE,"RACT2.XLS";#N/A,#N/A,FALSE,"ECCMP";#N/A,#N/A,FALSE,"WELDER.XLS"}</definedName>
    <definedName name="kvs" localSheetId="18" hidden="1">{#N/A,#N/A,FALSE,"COVER1.XLS ";#N/A,#N/A,FALSE,"RACT1.XLS";#N/A,#N/A,FALSE,"RACT2.XLS";#N/A,#N/A,FALSE,"ECCMP";#N/A,#N/A,FALSE,"WELDER.XLS"}</definedName>
    <definedName name="kvs" localSheetId="19" hidden="1">{#N/A,#N/A,FALSE,"COVER1.XLS 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kvv" localSheetId="13" hidden="1">{#N/A,#N/A,FALSE,"COVER.XLS";#N/A,#N/A,FALSE,"RACT1.XLS";#N/A,#N/A,FALSE,"RACT2.XLS";#N/A,#N/A,FALSE,"ECCMP";#N/A,#N/A,FALSE,"WELDER.XLS"}</definedName>
    <definedName name="kvv" localSheetId="15" hidden="1">{#N/A,#N/A,FALSE,"COVER.XLS";#N/A,#N/A,FALSE,"RACT1.XLS";#N/A,#N/A,FALSE,"RACT2.XLS";#N/A,#N/A,FALSE,"ECCMP";#N/A,#N/A,FALSE,"WELDER.XLS"}</definedName>
    <definedName name="kvv" localSheetId="16" hidden="1">{#N/A,#N/A,FALSE,"COVER.XLS";#N/A,#N/A,FALSE,"RACT1.XLS";#N/A,#N/A,FALSE,"RACT2.XLS";#N/A,#N/A,FALSE,"ECCMP";#N/A,#N/A,FALSE,"WELDER.XLS"}</definedName>
    <definedName name="kvv" localSheetId="17" hidden="1">{#N/A,#N/A,FALSE,"COVER.XLS";#N/A,#N/A,FALSE,"RACT1.XLS";#N/A,#N/A,FALSE,"RACT2.XLS";#N/A,#N/A,FALSE,"ECCMP";#N/A,#N/A,FALSE,"WELDER.XLS"}</definedName>
    <definedName name="kvv" localSheetId="6" hidden="1">{#N/A,#N/A,FALSE,"COVER.XLS";#N/A,#N/A,FALSE,"RACT1.XLS";#N/A,#N/A,FALSE,"RACT2.XLS";#N/A,#N/A,FALSE,"ECCMP";#N/A,#N/A,FALSE,"WELDER.XLS"}</definedName>
    <definedName name="kvv" localSheetId="18" hidden="1">{#N/A,#N/A,FALSE,"COVER.XLS";#N/A,#N/A,FALSE,"RACT1.XLS";#N/A,#N/A,FALSE,"RACT2.XLS";#N/A,#N/A,FALSE,"ECCMP";#N/A,#N/A,FALSE,"WELDER.XLS"}</definedName>
    <definedName name="kvv" localSheetId="19" hidden="1">{#N/A,#N/A,FALSE,"COVER.XLS";#N/A,#N/A,FALSE,"RACT1.XLS";#N/A,#N/A,FALSE,"RACT2.XLS";#N/A,#N/A,FALSE,"ECCMP";#N/A,#N/A,FALSE,"WELDER.XLS"}</definedName>
    <definedName name="kvv" hidden="1">{#N/A,#N/A,FALSE,"COVER.XLS";#N/A,#N/A,FALSE,"RACT1.XLS";#N/A,#N/A,FALSE,"RACT2.XLS";#N/A,#N/A,FALSE,"ECCMP";#N/A,#N/A,FALSE,"WELDER.XLS"}</definedName>
    <definedName name="l" localSheetId="13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" localSheetId="1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13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and" localSheetId="1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and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and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and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and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and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an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FE">[8]Input!$G$3</definedName>
    <definedName name="ListOfSuperCriticalEquipment" localSheetId="13">#REF!</definedName>
    <definedName name="ListOfSuperCriticalEquipment" localSheetId="15">#REF!</definedName>
    <definedName name="ListOfSuperCriticalEquipment" localSheetId="16">#REF!</definedName>
    <definedName name="ListOfSuperCriticalEquipment" localSheetId="17">#REF!</definedName>
    <definedName name="ListOfSuperCriticalEquipment">#REF!</definedName>
    <definedName name="lk" localSheetId="13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localSheetId="1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13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" localSheetId="1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oandata" localSheetId="13">#REF!</definedName>
    <definedName name="loandata" localSheetId="15">#REF!</definedName>
    <definedName name="loandata" localSheetId="16">#REF!</definedName>
    <definedName name="loandata" localSheetId="17">#REF!</definedName>
    <definedName name="loandata">#REF!</definedName>
    <definedName name="loanpayc" localSheetId="13">'[5]NOTES '!#REF!</definedName>
    <definedName name="loanpayc" localSheetId="15">'[5]NOTES '!#REF!</definedName>
    <definedName name="loanpayc" localSheetId="16">'[5]NOTES '!#REF!</definedName>
    <definedName name="loanpayc" localSheetId="17">'[5]NOTES '!#REF!</definedName>
    <definedName name="loanpayc">'[5]NOTES '!#REF!</definedName>
    <definedName name="loanpayp" localSheetId="13">'[5]NOTES '!#REF!</definedName>
    <definedName name="loanpayp" localSheetId="15">'[5]NOTES '!#REF!</definedName>
    <definedName name="loanpayp" localSheetId="16">'[5]NOTES '!#REF!</definedName>
    <definedName name="loanpayp" localSheetId="17">'[5]NOTES '!#REF!</definedName>
    <definedName name="loanpayp">'[5]NOTES '!#REF!</definedName>
    <definedName name="loanrecc" localSheetId="13">'[5]NOTES '!#REF!</definedName>
    <definedName name="loanrecc" localSheetId="15">'[5]NOTES '!#REF!</definedName>
    <definedName name="loanrecc" localSheetId="16">'[5]NOTES '!#REF!</definedName>
    <definedName name="loanrecc" localSheetId="17">'[5]NOTES '!#REF!</definedName>
    <definedName name="loanrecc">'[5]NOTES '!#REF!</definedName>
    <definedName name="loanrecp" localSheetId="13">'[5]NOTES '!#REF!</definedName>
    <definedName name="loanrecp" localSheetId="15">'[5]NOTES '!#REF!</definedName>
    <definedName name="loanrecp" localSheetId="16">'[5]NOTES '!#REF!</definedName>
    <definedName name="loanrecp" localSheetId="17">'[5]NOTES '!#REF!</definedName>
    <definedName name="loanrecp">'[5]NOTES '!#REF!</definedName>
    <definedName name="LOCAL_TAX">[8]Input!$D$85</definedName>
    <definedName name="LSADMIN">'[13]LS-ADMIN'!$A$1</definedName>
    <definedName name="LSCAL">'[13]LS-CALENDAR'!$B$1</definedName>
    <definedName name="LSCOS">'[13]LS-COS'!$A$1</definedName>
    <definedName name="LSDEPT">'[13]LS-DEPT'!$B$1</definedName>
    <definedName name="LSMTHSALES">'[13]LS-SALES'!$A$1</definedName>
    <definedName name="LSOR">'[13]LS-OR'!$A$1</definedName>
    <definedName name="LSOTH">'[13]LS-OTH'!$A$1</definedName>
    <definedName name="LSPL">'[13]2003-04 LS MTH P&amp;L'!$B$1</definedName>
    <definedName name="LSRENT">'[13]LS-RENT'!$A$1</definedName>
    <definedName name="LSSC">'[13]LS-SC'!$A$1</definedName>
    <definedName name="LSSCOST">'[13]staff  cost'!$AO$763</definedName>
    <definedName name="LSSP">'[13]LS-SP'!$A$1</definedName>
    <definedName name="LSSTPL">'[13]LS P&amp;L'!$A$1</definedName>
    <definedName name="mmm" localSheetId="13" hidden="1">{#N/A,#N/A,FALSE,"COVER.XLS";#N/A,#N/A,FALSE,"RACT1.XLS";#N/A,#N/A,FALSE,"RACT2.XLS";#N/A,#N/A,FALSE,"ECCMP";#N/A,#N/A,FALSE,"WELDER.XLS"}</definedName>
    <definedName name="mmm" localSheetId="15" hidden="1">{#N/A,#N/A,FALSE,"COVER.XLS";#N/A,#N/A,FALSE,"RACT1.XLS";#N/A,#N/A,FALSE,"RACT2.XLS";#N/A,#N/A,FALSE,"ECCMP";#N/A,#N/A,FALSE,"WELDER.XLS"}</definedName>
    <definedName name="mmm" localSheetId="16" hidden="1">{#N/A,#N/A,FALSE,"COVER.XLS";#N/A,#N/A,FALSE,"RACT1.XLS";#N/A,#N/A,FALSE,"RACT2.XLS";#N/A,#N/A,FALSE,"ECCMP";#N/A,#N/A,FALSE,"WELDER.XLS"}</definedName>
    <definedName name="mmm" localSheetId="17" hidden="1">{#N/A,#N/A,FALSE,"COVER.XLS";#N/A,#N/A,FALSE,"RACT1.XLS";#N/A,#N/A,FALSE,"RACT2.XLS";#N/A,#N/A,FALSE,"ECCMP";#N/A,#N/A,FALSE,"WELDER.XLS"}</definedName>
    <definedName name="mmm" localSheetId="6" hidden="1">{#N/A,#N/A,FALSE,"COVER.XLS";#N/A,#N/A,FALSE,"RACT1.XLS";#N/A,#N/A,FALSE,"RACT2.XLS";#N/A,#N/A,FALSE,"ECCMP";#N/A,#N/A,FALSE,"WELDER.XLS"}</definedName>
    <definedName name="mmm" localSheetId="18" hidden="1">{#N/A,#N/A,FALSE,"COVER.XLS";#N/A,#N/A,FALSE,"RACT1.XLS";#N/A,#N/A,FALSE,"RACT2.XLS";#N/A,#N/A,FALSE,"ECCMP";#N/A,#N/A,FALSE,"WELDER.XLS"}</definedName>
    <definedName name="mmm" localSheetId="19" hidden="1">{#N/A,#N/A,FALSE,"COVER.XLS";#N/A,#N/A,FALSE,"RACT1.XLS";#N/A,#N/A,FALSE,"RACT2.XLS";#N/A,#N/A,FALSE,"ECCMP";#N/A,#N/A,FALSE,"WELDER.XLS"}</definedName>
    <definedName name="mmm" hidden="1">{#N/A,#N/A,FALSE,"COVER.XLS";#N/A,#N/A,FALSE,"RACT1.XLS";#N/A,#N/A,FALSE,"RACT2.XLS";#N/A,#N/A,FALSE,"ECCMP";#N/A,#N/A,FALSE,"WELDER.XLS"}</definedName>
    <definedName name="mpwr" localSheetId="13">#REF!</definedName>
    <definedName name="mpwr" localSheetId="15">#REF!</definedName>
    <definedName name="mpwr" localSheetId="16">#REF!</definedName>
    <definedName name="mpwr" localSheetId="17">#REF!</definedName>
    <definedName name="mpwr">#REF!</definedName>
    <definedName name="MTD_TY" localSheetId="14">[15]TY!#REF!</definedName>
    <definedName name="MTD_TY" localSheetId="7">[15]TY!#REF!</definedName>
    <definedName name="MTD_TY" localSheetId="13">[16]TY!#REF!</definedName>
    <definedName name="MTD_TY" localSheetId="15">[16]TY!#REF!</definedName>
    <definedName name="MTD_TY" localSheetId="16">[16]TY!#REF!</definedName>
    <definedName name="MTD_TY" localSheetId="17">[16]TY!#REF!</definedName>
    <definedName name="MTD_TY" localSheetId="8">[15]TY!#REF!</definedName>
    <definedName name="MTD_TY" localSheetId="9">[15]TY!#REF!</definedName>
    <definedName name="MTD_TY">[16]TY!#REF!</definedName>
    <definedName name="muk" localSheetId="14">#REF!</definedName>
    <definedName name="muk" localSheetId="7">#REF!</definedName>
    <definedName name="muk" localSheetId="13">#REF!</definedName>
    <definedName name="muk" localSheetId="15">#REF!</definedName>
    <definedName name="muk" localSheetId="16">#REF!</definedName>
    <definedName name="muk" localSheetId="17">#REF!</definedName>
    <definedName name="muk" localSheetId="6">#REF!</definedName>
    <definedName name="muk" localSheetId="18">#REF!</definedName>
    <definedName name="muk" localSheetId="19">#REF!</definedName>
    <definedName name="muk" localSheetId="8">#REF!</definedName>
    <definedName name="muk" localSheetId="9">#REF!</definedName>
    <definedName name="muk">#REF!</definedName>
    <definedName name="na" localSheetId="13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a" localSheetId="1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a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a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a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a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a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3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13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EWNA" localSheetId="1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EWNA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EWNA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EWNA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EWNA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EWNA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EWNA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" localSheetId="13">#REF!</definedName>
    <definedName name="NPV" localSheetId="15">#REF!</definedName>
    <definedName name="NPV" localSheetId="16">#REF!</definedName>
    <definedName name="NPV" localSheetId="17">#REF!</definedName>
    <definedName name="NPV">#REF!</definedName>
    <definedName name="NPV_Rate" localSheetId="13">#REF!</definedName>
    <definedName name="NPV_Rate" localSheetId="15">#REF!</definedName>
    <definedName name="NPV_Rate" localSheetId="16">#REF!</definedName>
    <definedName name="NPV_Rate" localSheetId="17">#REF!</definedName>
    <definedName name="NPV_Rate" localSheetId="6">#REF!</definedName>
    <definedName name="NPV_Rate" localSheetId="18">#REF!</definedName>
    <definedName name="NPV_Rate" localSheetId="19">#REF!</definedName>
    <definedName name="NPV_Rate">#REF!</definedName>
    <definedName name="nss" localSheetId="13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ss" localSheetId="15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ss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ss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ss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ss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ss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ss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13" hidden="1">{#N/A,#N/A,FALSE,"COVER.XLS";#N/A,#N/A,FALSE,"RACT1.XLS";#N/A,#N/A,FALSE,"RACT2.XLS";#N/A,#N/A,FALSE,"ECCMP";#N/A,#N/A,FALSE,"WELDER.XLS"}</definedName>
    <definedName name="Nu" localSheetId="15" hidden="1">{#N/A,#N/A,FALSE,"COVER.XLS";#N/A,#N/A,FALSE,"RACT1.XLS";#N/A,#N/A,FALSE,"RACT2.XLS";#N/A,#N/A,FALSE,"ECCMP";#N/A,#N/A,FALSE,"WELDER.XLS"}</definedName>
    <definedName name="Nu" localSheetId="16" hidden="1">{#N/A,#N/A,FALSE,"COVER.XLS";#N/A,#N/A,FALSE,"RACT1.XLS";#N/A,#N/A,FALSE,"RACT2.XLS";#N/A,#N/A,FALSE,"ECCMP";#N/A,#N/A,FALSE,"WELDER.XLS"}</definedName>
    <definedName name="Nu" localSheetId="17" hidden="1">{#N/A,#N/A,FALSE,"COVER.XLS";#N/A,#N/A,FALSE,"RACT1.XLS";#N/A,#N/A,FALSE,"RACT2.XLS";#N/A,#N/A,FALSE,"ECCMP";#N/A,#N/A,FALSE,"WELDER.XLS"}</definedName>
    <definedName name="Nu" localSheetId="6" hidden="1">{#N/A,#N/A,FALSE,"COVER.XLS";#N/A,#N/A,FALSE,"RACT1.XLS";#N/A,#N/A,FALSE,"RACT2.XLS";#N/A,#N/A,FALSE,"ECCMP";#N/A,#N/A,FALSE,"WELDER.XLS"}</definedName>
    <definedName name="Nu" localSheetId="18" hidden="1">{#N/A,#N/A,FALSE,"COVER.XLS";#N/A,#N/A,FALSE,"RACT1.XLS";#N/A,#N/A,FALSE,"RACT2.XLS";#N/A,#N/A,FALSE,"ECCMP";#N/A,#N/A,FALSE,"WELDER.XLS"}</definedName>
    <definedName name="Nu" localSheetId="19" hidden="1">{#N/A,#N/A,FALSE,"COVER.XLS";#N/A,#N/A,FALSE,"RACT1.XLS";#N/A,#N/A,FALSE,"RACT2.XLS";#N/A,#N/A,FALSE,"ECCMP";#N/A,#N/A,FALSE,"WELDER.XLS"}</definedName>
    <definedName name="Nu" hidden="1">{#N/A,#N/A,FALSE,"COVER.XLS";#N/A,#N/A,FALSE,"RACT1.XLS";#N/A,#N/A,FALSE,"RACT2.XLS";#N/A,#N/A,FALSE,"ECCMP";#N/A,#N/A,FALSE,"WELDER.XLS"}</definedName>
    <definedName name="OFSCOST">'[13]SC SUMMARY'!$I$26</definedName>
    <definedName name="OH" localSheetId="13">#REF!</definedName>
    <definedName name="OH" localSheetId="15">#REF!</definedName>
    <definedName name="OH" localSheetId="16">#REF!</definedName>
    <definedName name="OH" localSheetId="17">#REF!</definedName>
    <definedName name="OH" localSheetId="6">#REF!</definedName>
    <definedName name="OH" localSheetId="18">#REF!</definedName>
    <definedName name="OH" localSheetId="19">#REF!</definedName>
    <definedName name="OH">#REF!</definedName>
    <definedName name="OS">#N/A</definedName>
    <definedName name="OTADMIN">'[13]OT-ADMIN'!$A$1</definedName>
    <definedName name="OTCAL">'[13]OT-CALENDAR'!$B$1</definedName>
    <definedName name="OTCOS">'[13]OT-COS'!$A$1</definedName>
    <definedName name="OTDEPT">'[13]OT-DEPT'!$B$1</definedName>
    <definedName name="OTRENT">'[13]OT-RENT'!$A$1</definedName>
    <definedName name="OTRS">'[13]SC MASTER'!$J$41</definedName>
    <definedName name="OTSC">'[13]OT-SC'!$A$1</definedName>
    <definedName name="OTSP">'[13]OT-SP'!$A$1</definedName>
    <definedName name="OTSTPL">'[13]OT P&amp;L'!$A$1</definedName>
    <definedName name="OTWH">'[13]SC MASTER'!$J$43</definedName>
    <definedName name="P_L">'[22]Unit and Consolidated P&amp;L'!#REF!</definedName>
    <definedName name="P1SALES" localSheetId="14">[8]Book!$B$16</definedName>
    <definedName name="P1SALES" localSheetId="7">[8]Book!$B$16</definedName>
    <definedName name="P1SALES" localSheetId="11">[8]Book!$B$16</definedName>
    <definedName name="P1SALES" localSheetId="8">[8]Book!$B$16</definedName>
    <definedName name="P1SALES" localSheetId="9">[8]Book!$B$16</definedName>
    <definedName name="P1SALES">[23]Book!$B$16</definedName>
    <definedName name="PARA2">'[13]SC MASTER'!$A$58:$J$64</definedName>
    <definedName name="param">'[13]Key Parameters'!$A$4</definedName>
    <definedName name="PATHNAME" localSheetId="13">[5]INFO!#REF!</definedName>
    <definedName name="PATHNAME" localSheetId="15">[5]INFO!#REF!</definedName>
    <definedName name="PATHNAME" localSheetId="16">[5]INFO!#REF!</definedName>
    <definedName name="PATHNAME" localSheetId="17">[5]INFO!#REF!</definedName>
    <definedName name="PATHNAME">[5]INFO!#REF!</definedName>
    <definedName name="PERIODNO">[8]Input!$C$7</definedName>
    <definedName name="PL">[5]INFO!$B$12</definedName>
    <definedName name="PL_Blore">#REF!</definedName>
    <definedName name="PL_Blore_Consolidated">#REF!</definedName>
    <definedName name="PL_BloreExisting">#REF!</definedName>
    <definedName name="PL_Chennai">#REF!</definedName>
    <definedName name="PL_Consolidated">#REF!</definedName>
    <definedName name="PL_Hyd">#REF!</definedName>
    <definedName name="PL_Kerala">#REF!</definedName>
    <definedName name="PL_New">#REF!</definedName>
    <definedName name="PL_TypeE" localSheetId="14">#REF!</definedName>
    <definedName name="PL_TypeE">#REF!</definedName>
    <definedName name="PL_TypeP">#REF!</definedName>
    <definedName name="PP" localSheetId="13">#REF!</definedName>
    <definedName name="PP" localSheetId="15">#REF!</definedName>
    <definedName name="PP" localSheetId="16">#REF!</definedName>
    <definedName name="PP" localSheetId="17">#REF!</definedName>
    <definedName name="PP" localSheetId="6">#REF!</definedName>
    <definedName name="PP" localSheetId="18">#REF!</definedName>
    <definedName name="PP" localSheetId="19">#REF!</definedName>
    <definedName name="PP">#REF!</definedName>
    <definedName name="premiumc" localSheetId="13">'[5]NOTES '!#REF!</definedName>
    <definedName name="premiumc" localSheetId="15">'[5]NOTES '!#REF!</definedName>
    <definedName name="premiumc" localSheetId="16">'[5]NOTES '!#REF!</definedName>
    <definedName name="premiumc" localSheetId="17">'[5]NOTES '!#REF!</definedName>
    <definedName name="premiumc">'[5]NOTES '!#REF!</definedName>
    <definedName name="premiump" localSheetId="13">'[5]NOTES '!#REF!</definedName>
    <definedName name="premiump" localSheetId="15">'[5]NOTES '!#REF!</definedName>
    <definedName name="premiump" localSheetId="16">'[5]NOTES '!#REF!</definedName>
    <definedName name="premiump" localSheetId="17">'[5]NOTES '!#REF!</definedName>
    <definedName name="premiump">'[5]NOTES '!#REF!</definedName>
    <definedName name="prepaid" localSheetId="13">#REF!</definedName>
    <definedName name="prepaid" localSheetId="15">#REF!</definedName>
    <definedName name="prepaid" localSheetId="16">#REF!</definedName>
    <definedName name="prepaid" localSheetId="17">#REF!</definedName>
    <definedName name="prepaid" localSheetId="6">#REF!</definedName>
    <definedName name="prepaid" localSheetId="18">#REF!</definedName>
    <definedName name="prepaid" localSheetId="19">#REF!</definedName>
    <definedName name="prepaid">#REF!</definedName>
    <definedName name="prepayment" localSheetId="13">#REF!</definedName>
    <definedName name="prepayment" localSheetId="15">#REF!</definedName>
    <definedName name="prepayment" localSheetId="16">#REF!</definedName>
    <definedName name="prepayment" localSheetId="17">#REF!</definedName>
    <definedName name="prepayment" localSheetId="6">#REF!</definedName>
    <definedName name="prepayment" localSheetId="18">#REF!</definedName>
    <definedName name="prepayment" localSheetId="19">#REF!</definedName>
    <definedName name="prepayment">#REF!</definedName>
    <definedName name="PRIMARY_MOVEMENT" localSheetId="13">#REF!</definedName>
    <definedName name="PRIMARY_MOVEMENT" localSheetId="15">#REF!</definedName>
    <definedName name="PRIMARY_MOVEMENT" localSheetId="16">#REF!</definedName>
    <definedName name="PRIMARY_MOVEMENT" localSheetId="17">#REF!</definedName>
    <definedName name="PRIMARY_MOVEMENT" localSheetId="6">#REF!</definedName>
    <definedName name="PRIMARY_MOVEMENT" localSheetId="18">#REF!</definedName>
    <definedName name="PRIMARY_MOVEMENT" localSheetId="19">#REF!</definedName>
    <definedName name="PRIMARY_MOVEMENT">#REF!</definedName>
    <definedName name="_xlnm.Print_Area" localSheetId="14">#REF!</definedName>
    <definedName name="_xlnm.Print_Area" localSheetId="7">#REF!</definedName>
    <definedName name="_xlnm.Print_Area" localSheetId="13">'P&amp;L'!$A$1:$N$46</definedName>
    <definedName name="_xlnm.Print_Area" localSheetId="15">'P&amp;L A'!$A$1:$N$37</definedName>
    <definedName name="_xlnm.Print_Area" localSheetId="16">'P&amp;L B'!$A$1:$N$37</definedName>
    <definedName name="_xlnm.Print_Area" localSheetId="17">'P&amp;L Online + Unit Econ'!$A$1:$N$33</definedName>
    <definedName name="_xlnm.Print_Area" localSheetId="6">#REF!</definedName>
    <definedName name="_xlnm.Print_Area" localSheetId="18">#REF!</definedName>
    <definedName name="_xlnm.Print_Area" localSheetId="19">#REF!</definedName>
    <definedName name="_xlnm.Print_Area" localSheetId="8">#REF!</definedName>
    <definedName name="_xlnm.Print_Area" localSheetId="9">#REF!</definedName>
    <definedName name="_xlnm.Print_Area">#REF!</definedName>
    <definedName name="Print_Area_MI" localSheetId="13">'[1]WB0203-OLDLOAN'!#REF!</definedName>
    <definedName name="Print_Area_MI" localSheetId="15">'[1]WB0203-OLDLOAN'!#REF!</definedName>
    <definedName name="Print_Area_MI" localSheetId="16">'[1]WB0203-OLDLOAN'!#REF!</definedName>
    <definedName name="Print_Area_MI" localSheetId="17">'[1]WB0203-OLDLOAN'!#REF!</definedName>
    <definedName name="Print_Area_MI" localSheetId="6">'[1]WB0203-OLDLOAN'!#REF!</definedName>
    <definedName name="Print_Area_MI" localSheetId="18">'[1]WB0203-OLDLOAN'!#REF!</definedName>
    <definedName name="Print_Area_MI" localSheetId="19">'[1]WB0203-OLDLOAN'!#REF!</definedName>
    <definedName name="Print_Area_MI">'[1]WB0203-OLDLOAN'!#REF!</definedName>
    <definedName name="_xlnm.Print_Titles" localSheetId="14">#REF!</definedName>
    <definedName name="_xlnm.Print_Titles" localSheetId="7">#REF!</definedName>
    <definedName name="_xlnm.Print_Titles" localSheetId="13">#REF!</definedName>
    <definedName name="_xlnm.Print_Titles" localSheetId="15">#REF!</definedName>
    <definedName name="_xlnm.Print_Titles" localSheetId="16">#REF!</definedName>
    <definedName name="_xlnm.Print_Titles" localSheetId="17">#REF!</definedName>
    <definedName name="_xlnm.Print_Titles" localSheetId="1">'Plan Working A'!$1:$2</definedName>
    <definedName name="_xlnm.Print_Titles" localSheetId="3">'Plan Working B'!$1:$2</definedName>
    <definedName name="_xlnm.Print_Titles" localSheetId="5">'Plan Working Online'!$1:$2</definedName>
    <definedName name="_xlnm.Print_Titles" localSheetId="6">#REF!</definedName>
    <definedName name="_xlnm.Print_Titles" localSheetId="18">#REF!</definedName>
    <definedName name="_xlnm.Print_Titles" localSheetId="19">#REF!</definedName>
    <definedName name="_xlnm.Print_Titles" localSheetId="8">#REF!</definedName>
    <definedName name="_xlnm.Print_Titles" localSheetId="9">#REF!</definedName>
    <definedName name="_xlnm.Print_Titles">#REF!</definedName>
    <definedName name="PROD" localSheetId="13">#REF!</definedName>
    <definedName name="PROD" localSheetId="15">#REF!</definedName>
    <definedName name="PROD" localSheetId="16">#REF!</definedName>
    <definedName name="PROD" localSheetId="17">#REF!</definedName>
    <definedName name="PROD" localSheetId="6">#REF!</definedName>
    <definedName name="PROD" localSheetId="18">#REF!</definedName>
    <definedName name="PROD" localSheetId="19">#REF!</definedName>
    <definedName name="PROD">#REF!</definedName>
    <definedName name="PROD2" localSheetId="13">#REF!</definedName>
    <definedName name="PROD2" localSheetId="15">#REF!</definedName>
    <definedName name="PROD2" localSheetId="16">#REF!</definedName>
    <definedName name="PROD2" localSheetId="17">#REF!</definedName>
    <definedName name="PROD2" localSheetId="6">#REF!</definedName>
    <definedName name="PROD2" localSheetId="18">#REF!</definedName>
    <definedName name="PROD2" localSheetId="19">#REF!</definedName>
    <definedName name="PROD2">#REF!</definedName>
    <definedName name="PTA_Bulk" localSheetId="13">#REF!</definedName>
    <definedName name="PTA_Bulk" localSheetId="15">#REF!</definedName>
    <definedName name="PTA_Bulk" localSheetId="16">#REF!</definedName>
    <definedName name="PTA_Bulk" localSheetId="17">#REF!</definedName>
    <definedName name="PTA_Bulk" localSheetId="6">#REF!</definedName>
    <definedName name="PTA_Bulk" localSheetId="18">#REF!</definedName>
    <definedName name="PTA_Bulk" localSheetId="19">#REF!</definedName>
    <definedName name="PTA_Bulk">#REF!</definedName>
    <definedName name="PTA_ISBL" localSheetId="13">#REF!</definedName>
    <definedName name="PTA_ISBL" localSheetId="15">#REF!</definedName>
    <definedName name="PTA_ISBL" localSheetId="16">#REF!</definedName>
    <definedName name="PTA_ISBL" localSheetId="17">#REF!</definedName>
    <definedName name="PTA_ISBL" localSheetId="6">#REF!</definedName>
    <definedName name="PTA_ISBL" localSheetId="18">#REF!</definedName>
    <definedName name="PTA_ISBL" localSheetId="19">#REF!</definedName>
    <definedName name="PTA_ISBL">#REF!</definedName>
    <definedName name="q" localSheetId="13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localSheetId="1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13">'[24]COA-IPCL'!#REF!</definedName>
    <definedName name="q1q30203" localSheetId="15">'[24]COA-IPCL'!#REF!</definedName>
    <definedName name="q1q30203" localSheetId="16">'[24]COA-IPCL'!#REF!</definedName>
    <definedName name="q1q30203" localSheetId="17">'[24]COA-IPCL'!#REF!</definedName>
    <definedName name="q1q30203" localSheetId="6">'[24]COA-IPCL'!#REF!</definedName>
    <definedName name="q1q30203" localSheetId="18">'[24]COA-IPCL'!#REF!</definedName>
    <definedName name="q1q30203" localSheetId="19">'[24]COA-IPCL'!#REF!</definedName>
    <definedName name="q1q30203">'[24]COA-IPCL'!#REF!</definedName>
    <definedName name="qq" localSheetId="13" hidden="1">{#N/A,#N/A,FALSE,"COVER1.XLS ";#N/A,#N/A,FALSE,"RACT1.XLS";#N/A,#N/A,FALSE,"RACT2.XLS";#N/A,#N/A,FALSE,"ECCMP";#N/A,#N/A,FALSE,"WELDER.XLS"}</definedName>
    <definedName name="qq" localSheetId="15" hidden="1">{#N/A,#N/A,FALSE,"COVER1.XLS ";#N/A,#N/A,FALSE,"RACT1.XLS";#N/A,#N/A,FALSE,"RACT2.XLS";#N/A,#N/A,FALSE,"ECCMP";#N/A,#N/A,FALSE,"WELDER.XLS"}</definedName>
    <definedName name="qq" localSheetId="16" hidden="1">{#N/A,#N/A,FALSE,"COVER1.XLS ";#N/A,#N/A,FALSE,"RACT1.XLS";#N/A,#N/A,FALSE,"RACT2.XLS";#N/A,#N/A,FALSE,"ECCMP";#N/A,#N/A,FALSE,"WELDER.XLS"}</definedName>
    <definedName name="qq" localSheetId="17" hidden="1">{#N/A,#N/A,FALSE,"COVER1.XLS ";#N/A,#N/A,FALSE,"RACT1.XLS";#N/A,#N/A,FALSE,"RACT2.XLS";#N/A,#N/A,FALSE,"ECCMP";#N/A,#N/A,FALSE,"WELDER.XLS"}</definedName>
    <definedName name="qq" localSheetId="6" hidden="1">{#N/A,#N/A,FALSE,"COVER1.XLS ";#N/A,#N/A,FALSE,"RACT1.XLS";#N/A,#N/A,FALSE,"RACT2.XLS";#N/A,#N/A,FALSE,"ECCMP";#N/A,#N/A,FALSE,"WELDER.XLS"}</definedName>
    <definedName name="qq" localSheetId="18" hidden="1">{#N/A,#N/A,FALSE,"COVER1.XLS ";#N/A,#N/A,FALSE,"RACT1.XLS";#N/A,#N/A,FALSE,"RACT2.XLS";#N/A,#N/A,FALSE,"ECCMP";#N/A,#N/A,FALSE,"WELDER.XLS"}</definedName>
    <definedName name="qq" localSheetId="19" hidden="1">{#N/A,#N/A,FALSE,"COVER1.XLS ";#N/A,#N/A,FALSE,"RACT1.XLS";#N/A,#N/A,FALSE,"RACT2.XLS";#N/A,#N/A,FALSE,"ECCMP";#N/A,#N/A,FALSE,"WELDER.XLS"}</definedName>
    <definedName name="qq" hidden="1">{#N/A,#N/A,FALSE,"COVER1.XLS ";#N/A,#N/A,FALSE,"RACT1.XLS";#N/A,#N/A,FALSE,"RACT2.XLS";#N/A,#N/A,FALSE,"ECCMP";#N/A,#N/A,FALSE,"WELDER.XLS"}</definedName>
    <definedName name="qryEqptOrdDelyETAProfile_byConstrMgr" localSheetId="13">#REF!</definedName>
    <definedName name="qryEqptOrdDelyETAProfile_byConstrMgr" localSheetId="15">#REF!</definedName>
    <definedName name="qryEqptOrdDelyETAProfile_byConstrMgr" localSheetId="16">#REF!</definedName>
    <definedName name="qryEqptOrdDelyETAProfile_byConstrMgr" localSheetId="17">#REF!</definedName>
    <definedName name="qryEqptOrdDelyETAProfile_byConstrMgr">#REF!</definedName>
    <definedName name="qryEqptOrdPODelProfile_ByConstrMgr" localSheetId="13">#REF!</definedName>
    <definedName name="qryEqptOrdPODelProfile_ByConstrMgr" localSheetId="15">#REF!</definedName>
    <definedName name="qryEqptOrdPODelProfile_ByConstrMgr" localSheetId="16">#REF!</definedName>
    <definedName name="qryEqptOrdPODelProfile_ByConstrMgr" localSheetId="17">#REF!</definedName>
    <definedName name="qryEqptOrdPODelProfile_ByConstrMgr" localSheetId="6">#REF!</definedName>
    <definedName name="qryEqptOrdPODelProfile_ByConstrMgr" localSheetId="18">#REF!</definedName>
    <definedName name="qryEqptOrdPODelProfile_ByConstrMgr" localSheetId="19">#REF!</definedName>
    <definedName name="qryEqptOrdPODelProfile_ByConstrMgr">#REF!</definedName>
    <definedName name="qryUnitForecastUtils" localSheetId="13">#REF!</definedName>
    <definedName name="qryUnitForecastUtils" localSheetId="15">#REF!</definedName>
    <definedName name="qryUnitForecastUtils" localSheetId="16">#REF!</definedName>
    <definedName name="qryUnitForecastUtils" localSheetId="17">#REF!</definedName>
    <definedName name="qryUnitForecastUtils" localSheetId="6">#REF!</definedName>
    <definedName name="qryUnitForecastUtils" localSheetId="18">#REF!</definedName>
    <definedName name="qryUnitForecastUtils" localSheetId="19">#REF!</definedName>
    <definedName name="qryUnitForecastUtils">#REF!</definedName>
    <definedName name="Query1" localSheetId="13">#REF!</definedName>
    <definedName name="Query1" localSheetId="15">#REF!</definedName>
    <definedName name="Query1" localSheetId="16">#REF!</definedName>
    <definedName name="Query1" localSheetId="17">#REF!</definedName>
    <definedName name="Query1" localSheetId="6">#REF!</definedName>
    <definedName name="Query1" localSheetId="18">#REF!</definedName>
    <definedName name="Query1" localSheetId="19">#REF!</definedName>
    <definedName name="Query1">#REF!</definedName>
    <definedName name="rad_dscnt" localSheetId="13">#REF!</definedName>
    <definedName name="rad_dscnt" localSheetId="15">#REF!</definedName>
    <definedName name="rad_dscnt" localSheetId="16">#REF!</definedName>
    <definedName name="rad_dscnt" localSheetId="17">#REF!</definedName>
    <definedName name="rad_dscnt" localSheetId="6">#REF!</definedName>
    <definedName name="rad_dscnt" localSheetId="18">#REF!</definedName>
    <definedName name="rad_dscnt" localSheetId="19">#REF!</definedName>
    <definedName name="rad_dscnt">#REF!</definedName>
    <definedName name="Rdate">[25]Conditions!$B$6</definedName>
    <definedName name="RDN" localSheetId="13" hidden="1">{#N/A,#N/A,FALSE,"COVER.XLS";#N/A,#N/A,FALSE,"RACT1.XLS";#N/A,#N/A,FALSE,"RACT2.XLS";#N/A,#N/A,FALSE,"ECCMP";#N/A,#N/A,FALSE,"WELDER.XLS"}</definedName>
    <definedName name="RDN" localSheetId="15" hidden="1">{#N/A,#N/A,FALSE,"COVER.XLS";#N/A,#N/A,FALSE,"RACT1.XLS";#N/A,#N/A,FALSE,"RACT2.XLS";#N/A,#N/A,FALSE,"ECCMP";#N/A,#N/A,FALSE,"WELDER.XLS"}</definedName>
    <definedName name="RDN" localSheetId="16" hidden="1">{#N/A,#N/A,FALSE,"COVER.XLS";#N/A,#N/A,FALSE,"RACT1.XLS";#N/A,#N/A,FALSE,"RACT2.XLS";#N/A,#N/A,FALSE,"ECCMP";#N/A,#N/A,FALSE,"WELDER.XLS"}</definedName>
    <definedName name="RDN" localSheetId="17" hidden="1">{#N/A,#N/A,FALSE,"COVER.XLS";#N/A,#N/A,FALSE,"RACT1.XLS";#N/A,#N/A,FALSE,"RACT2.XLS";#N/A,#N/A,FALSE,"ECCMP";#N/A,#N/A,FALSE,"WELDER.XLS"}</definedName>
    <definedName name="RDN" localSheetId="6" hidden="1">{#N/A,#N/A,FALSE,"COVER.XLS";#N/A,#N/A,FALSE,"RACT1.XLS";#N/A,#N/A,FALSE,"RACT2.XLS";#N/A,#N/A,FALSE,"ECCMP";#N/A,#N/A,FALSE,"WELDER.XLS"}</definedName>
    <definedName name="RDN" localSheetId="18" hidden="1">{#N/A,#N/A,FALSE,"COVER.XLS";#N/A,#N/A,FALSE,"RACT1.XLS";#N/A,#N/A,FALSE,"RACT2.XLS";#N/A,#N/A,FALSE,"ECCMP";#N/A,#N/A,FALSE,"WELDER.XLS"}</definedName>
    <definedName name="RDN" localSheetId="19" hidden="1">{#N/A,#N/A,FALSE,"COVER.XLS";#N/A,#N/A,FALSE,"RACT1.XLS";#N/A,#N/A,FALSE,"RACT2.XLS";#N/A,#N/A,FALSE,"ECCMP";#N/A,#N/A,FALSE,"WELDER.XLS"}</definedName>
    <definedName name="RDN" hidden="1">{#N/A,#N/A,FALSE,"COVER.XLS";#N/A,#N/A,FALSE,"RACT1.XLS";#N/A,#N/A,FALSE,"RACT2.XLS";#N/A,#N/A,FALSE,"ECCMP";#N/A,#N/A,FALSE,"WELDER.XLS"}</definedName>
    <definedName name="_xlnm.Recorder" localSheetId="14">#REF!</definedName>
    <definedName name="_xlnm.Recorder" localSheetId="7">#REF!</definedName>
    <definedName name="_xlnm.Recorder" localSheetId="13">#REF!</definedName>
    <definedName name="_xlnm.Recorder" localSheetId="15">#REF!</definedName>
    <definedName name="_xlnm.Recorder" localSheetId="16">#REF!</definedName>
    <definedName name="_xlnm.Recorder" localSheetId="17">#REF!</definedName>
    <definedName name="_xlnm.Recorder" localSheetId="8">#REF!</definedName>
    <definedName name="_xlnm.Recorder" localSheetId="9">#REF!</definedName>
    <definedName name="_xlnm.Recorder">#REF!</definedName>
    <definedName name="res" localSheetId="13" hidden="1">{#N/A,#N/A,FALSE,"COVER.XLS";#N/A,#N/A,FALSE,"RACT1.XLS";#N/A,#N/A,FALSE,"RACT2.XLS";#N/A,#N/A,FALSE,"ECCMP";#N/A,#N/A,FALSE,"WELDER.XLS"}</definedName>
    <definedName name="res" localSheetId="15" hidden="1">{#N/A,#N/A,FALSE,"COVER.XLS";#N/A,#N/A,FALSE,"RACT1.XLS";#N/A,#N/A,FALSE,"RACT2.XLS";#N/A,#N/A,FALSE,"ECCMP";#N/A,#N/A,FALSE,"WELDER.XLS"}</definedName>
    <definedName name="res" localSheetId="16" hidden="1">{#N/A,#N/A,FALSE,"COVER.XLS";#N/A,#N/A,FALSE,"RACT1.XLS";#N/A,#N/A,FALSE,"RACT2.XLS";#N/A,#N/A,FALSE,"ECCMP";#N/A,#N/A,FALSE,"WELDER.XLS"}</definedName>
    <definedName name="res" localSheetId="17" hidden="1">{#N/A,#N/A,FALSE,"COVER.XLS";#N/A,#N/A,FALSE,"RACT1.XLS";#N/A,#N/A,FALSE,"RACT2.XLS";#N/A,#N/A,FALSE,"ECCMP";#N/A,#N/A,FALSE,"WELDER.XLS"}</definedName>
    <definedName name="res" localSheetId="6" hidden="1">{#N/A,#N/A,FALSE,"COVER.XLS";#N/A,#N/A,FALSE,"RACT1.XLS";#N/A,#N/A,FALSE,"RACT2.XLS";#N/A,#N/A,FALSE,"ECCMP";#N/A,#N/A,FALSE,"WELDER.XLS"}</definedName>
    <definedName name="res" localSheetId="18" hidden="1">{#N/A,#N/A,FALSE,"COVER.XLS";#N/A,#N/A,FALSE,"RACT1.XLS";#N/A,#N/A,FALSE,"RACT2.XLS";#N/A,#N/A,FALSE,"ECCMP";#N/A,#N/A,FALSE,"WELDER.XLS"}</definedName>
    <definedName name="res" localSheetId="19" hidden="1">{#N/A,#N/A,FALSE,"COVER.XLS";#N/A,#N/A,FALSE,"RACT1.XLS";#N/A,#N/A,FALSE,"RACT2.XLS";#N/A,#N/A,FALSE,"ECCMP";#N/A,#N/A,FALSE,"WELDER.XLS"}</definedName>
    <definedName name="res" hidden="1">{#N/A,#N/A,FALSE,"COVER.XLS";#N/A,#N/A,FALSE,"RACT1.XLS";#N/A,#N/A,FALSE,"RACT2.XLS";#N/A,#N/A,FALSE,"ECCMP";#N/A,#N/A,FALSE,"WELDER.XLS"}</definedName>
    <definedName name="res_sum" localSheetId="13" hidden="1">{#N/A,#N/A,FALSE,"COVER1.XLS ";#N/A,#N/A,FALSE,"RACT1.XLS";#N/A,#N/A,FALSE,"RACT2.XLS";#N/A,#N/A,FALSE,"ECCMP";#N/A,#N/A,FALSE,"WELDER.XLS"}</definedName>
    <definedName name="res_sum" localSheetId="15" hidden="1">{#N/A,#N/A,FALSE,"COVER1.XLS ";#N/A,#N/A,FALSE,"RACT1.XLS";#N/A,#N/A,FALSE,"RACT2.XLS";#N/A,#N/A,FALSE,"ECCMP";#N/A,#N/A,FALSE,"WELDER.XLS"}</definedName>
    <definedName name="res_sum" localSheetId="16" hidden="1">{#N/A,#N/A,FALSE,"COVER1.XLS ";#N/A,#N/A,FALSE,"RACT1.XLS";#N/A,#N/A,FALSE,"RACT2.XLS";#N/A,#N/A,FALSE,"ECCMP";#N/A,#N/A,FALSE,"WELDER.XLS"}</definedName>
    <definedName name="res_sum" localSheetId="17" hidden="1">{#N/A,#N/A,FALSE,"COVER1.XLS ";#N/A,#N/A,FALSE,"RACT1.XLS";#N/A,#N/A,FALSE,"RACT2.XLS";#N/A,#N/A,FALSE,"ECCMP";#N/A,#N/A,FALSE,"WELDER.XLS"}</definedName>
    <definedName name="res_sum" localSheetId="6" hidden="1">{#N/A,#N/A,FALSE,"COVER1.XLS ";#N/A,#N/A,FALSE,"RACT1.XLS";#N/A,#N/A,FALSE,"RACT2.XLS";#N/A,#N/A,FALSE,"ECCMP";#N/A,#N/A,FALSE,"WELDER.XLS"}</definedName>
    <definedName name="res_sum" localSheetId="18" hidden="1">{#N/A,#N/A,FALSE,"COVER1.XLS ";#N/A,#N/A,FALSE,"RACT1.XLS";#N/A,#N/A,FALSE,"RACT2.XLS";#N/A,#N/A,FALSE,"ECCMP";#N/A,#N/A,FALSE,"WELDER.XLS"}</definedName>
    <definedName name="res_sum" localSheetId="19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ultc" localSheetId="13">#REF!</definedName>
    <definedName name="resultc" localSheetId="15">#REF!</definedName>
    <definedName name="resultc" localSheetId="16">#REF!</definedName>
    <definedName name="resultc" localSheetId="17">#REF!</definedName>
    <definedName name="resultc">#REF!</definedName>
    <definedName name="resultp" localSheetId="13">#REF!</definedName>
    <definedName name="resultp" localSheetId="15">#REF!</definedName>
    <definedName name="resultp" localSheetId="16">#REF!</definedName>
    <definedName name="resultp" localSheetId="17">#REF!</definedName>
    <definedName name="resultp" localSheetId="6">#REF!</definedName>
    <definedName name="resultp" localSheetId="18">#REF!</definedName>
    <definedName name="resultp" localSheetId="19">#REF!</definedName>
    <definedName name="resultp">#REF!</definedName>
    <definedName name="retainedc" localSheetId="13">'[5]NOTES '!#REF!</definedName>
    <definedName name="retainedc" localSheetId="15">'[5]NOTES '!#REF!</definedName>
    <definedName name="retainedc" localSheetId="16">'[5]NOTES '!#REF!</definedName>
    <definedName name="retainedc" localSheetId="17">'[5]NOTES '!#REF!</definedName>
    <definedName name="retainedc">'[5]NOTES '!#REF!</definedName>
    <definedName name="retainedp" localSheetId="13">'[5]NOTES '!#REF!</definedName>
    <definedName name="retainedp" localSheetId="15">'[5]NOTES '!#REF!</definedName>
    <definedName name="retainedp" localSheetId="16">'[5]NOTES '!#REF!</definedName>
    <definedName name="retainedp" localSheetId="17">'[5]NOTES '!#REF!</definedName>
    <definedName name="retainedp">'[5]NOTES '!#REF!</definedName>
    <definedName name="rg" localSheetId="13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g" localSheetId="15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g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g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g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g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g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g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IB">[14]INFO!$B$5</definedName>
    <definedName name="rr" localSheetId="13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" localSheetId="15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3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5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13" hidden="1">{#N/A,#N/A,FALSE,"COVER1.XLS ";#N/A,#N/A,FALSE,"RACT1.XLS";#N/A,#N/A,FALSE,"RACT2.XLS";#N/A,#N/A,FALSE,"ECCMP";#N/A,#N/A,FALSE,"WELDER.XLS"}</definedName>
    <definedName name="rw" localSheetId="15" hidden="1">{#N/A,#N/A,FALSE,"COVER1.XLS ";#N/A,#N/A,FALSE,"RACT1.XLS";#N/A,#N/A,FALSE,"RACT2.XLS";#N/A,#N/A,FALSE,"ECCMP";#N/A,#N/A,FALSE,"WELDER.XLS"}</definedName>
    <definedName name="rw" localSheetId="16" hidden="1">{#N/A,#N/A,FALSE,"COVER1.XLS ";#N/A,#N/A,FALSE,"RACT1.XLS";#N/A,#N/A,FALSE,"RACT2.XLS";#N/A,#N/A,FALSE,"ECCMP";#N/A,#N/A,FALSE,"WELDER.XLS"}</definedName>
    <definedName name="rw" localSheetId="17" hidden="1">{#N/A,#N/A,FALSE,"COVER1.XLS ";#N/A,#N/A,FALSE,"RACT1.XLS";#N/A,#N/A,FALSE,"RACT2.XLS";#N/A,#N/A,FALSE,"ECCMP";#N/A,#N/A,FALSE,"WELDER.XLS"}</definedName>
    <definedName name="rw" localSheetId="6" hidden="1">{#N/A,#N/A,FALSE,"COVER1.XLS ";#N/A,#N/A,FALSE,"RACT1.XLS";#N/A,#N/A,FALSE,"RACT2.XLS";#N/A,#N/A,FALSE,"ECCMP";#N/A,#N/A,FALSE,"WELDER.XLS"}</definedName>
    <definedName name="rw" localSheetId="18" hidden="1">{#N/A,#N/A,FALSE,"COVER1.XLS ";#N/A,#N/A,FALSE,"RACT1.XLS";#N/A,#N/A,FALSE,"RACT2.XLS";#N/A,#N/A,FALSE,"ECCMP";#N/A,#N/A,FALSE,"WELDER.XLS"}</definedName>
    <definedName name="rw" localSheetId="19" hidden="1">{#N/A,#N/A,FALSE,"COVER1.XLS ";#N/A,#N/A,FALSE,"RACT1.XLS";#N/A,#N/A,FALSE,"RACT2.XLS";#N/A,#N/A,FALSE,"ECCMP";#N/A,#N/A,FALSE,"WELDER.XLS"}</definedName>
    <definedName name="rw" hidden="1">{#N/A,#N/A,FALSE,"COVER1.XLS ";#N/A,#N/A,FALSE,"RACT1.XLS";#N/A,#N/A,FALSE,"RACT2.XLS";#N/A,#N/A,FALSE,"ECCMP";#N/A,#N/A,FALSE,"WELDER.XLS"}</definedName>
    <definedName name="rwere" localSheetId="13" hidden="1">{#N/A,#N/A,FALSE,"COVER1.XLS ";#N/A,#N/A,FALSE,"RACT1.XLS";#N/A,#N/A,FALSE,"RACT2.XLS";#N/A,#N/A,FALSE,"ECCMP";#N/A,#N/A,FALSE,"WELDER.XLS"}</definedName>
    <definedName name="rwere" localSheetId="15" hidden="1">{#N/A,#N/A,FALSE,"COVER1.XLS ";#N/A,#N/A,FALSE,"RACT1.XLS";#N/A,#N/A,FALSE,"RACT2.XLS";#N/A,#N/A,FALSE,"ECCMP";#N/A,#N/A,FALSE,"WELDER.XLS"}</definedName>
    <definedName name="rwere" localSheetId="16" hidden="1">{#N/A,#N/A,FALSE,"COVER1.XLS ";#N/A,#N/A,FALSE,"RACT1.XLS";#N/A,#N/A,FALSE,"RACT2.XLS";#N/A,#N/A,FALSE,"ECCMP";#N/A,#N/A,FALSE,"WELDER.XLS"}</definedName>
    <definedName name="rwere" localSheetId="17" hidden="1">{#N/A,#N/A,FALSE,"COVER1.XLS ";#N/A,#N/A,FALSE,"RACT1.XLS";#N/A,#N/A,FALSE,"RACT2.XLS";#N/A,#N/A,FALSE,"ECCMP";#N/A,#N/A,FALSE,"WELDER.XLS"}</definedName>
    <definedName name="rwere" localSheetId="6" hidden="1">{#N/A,#N/A,FALSE,"COVER1.XLS ";#N/A,#N/A,FALSE,"RACT1.XLS";#N/A,#N/A,FALSE,"RACT2.XLS";#N/A,#N/A,FALSE,"ECCMP";#N/A,#N/A,FALSE,"WELDER.XLS"}</definedName>
    <definedName name="rwere" localSheetId="18" hidden="1">{#N/A,#N/A,FALSE,"COVER1.XLS ";#N/A,#N/A,FALSE,"RACT1.XLS";#N/A,#N/A,FALSE,"RACT2.XLS";#N/A,#N/A,FALSE,"ECCMP";#N/A,#N/A,FALSE,"WELDER.XLS"}</definedName>
    <definedName name="rwere" localSheetId="19" hidden="1">{#N/A,#N/A,FALSE,"COVER1.XLS 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" localSheetId="13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" localSheetId="15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" localSheetId="16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" localSheetId="17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" localSheetId="6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" localSheetId="18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" localSheetId="19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13" hidden="1">{#N/A,#N/A,FALSE,"COVER1.XLS ";#N/A,#N/A,FALSE,"RACT1.XLS";#N/A,#N/A,FALSE,"RACT2.XLS";#N/A,#N/A,FALSE,"ECCMP";#N/A,#N/A,FALSE,"WELDER.XLS"}</definedName>
    <definedName name="sagdhag" localSheetId="15" hidden="1">{#N/A,#N/A,FALSE,"COVER1.XLS ";#N/A,#N/A,FALSE,"RACT1.XLS";#N/A,#N/A,FALSE,"RACT2.XLS";#N/A,#N/A,FALSE,"ECCMP";#N/A,#N/A,FALSE,"WELDER.XLS"}</definedName>
    <definedName name="sagdhag" localSheetId="16" hidden="1">{#N/A,#N/A,FALSE,"COVER1.XLS ";#N/A,#N/A,FALSE,"RACT1.XLS";#N/A,#N/A,FALSE,"RACT2.XLS";#N/A,#N/A,FALSE,"ECCMP";#N/A,#N/A,FALSE,"WELDER.XLS"}</definedName>
    <definedName name="sagdhag" localSheetId="17" hidden="1">{#N/A,#N/A,FALSE,"COVER1.XLS ";#N/A,#N/A,FALSE,"RACT1.XLS";#N/A,#N/A,FALSE,"RACT2.XLS";#N/A,#N/A,FALSE,"ECCMP";#N/A,#N/A,FALSE,"WELDER.XLS"}</definedName>
    <definedName name="sagdhag" localSheetId="6" hidden="1">{#N/A,#N/A,FALSE,"COVER1.XLS ";#N/A,#N/A,FALSE,"RACT1.XLS";#N/A,#N/A,FALSE,"RACT2.XLS";#N/A,#N/A,FALSE,"ECCMP";#N/A,#N/A,FALSE,"WELDER.XLS"}</definedName>
    <definedName name="sagdhag" localSheetId="18" hidden="1">{#N/A,#N/A,FALSE,"COVER1.XLS ";#N/A,#N/A,FALSE,"RACT1.XLS";#N/A,#N/A,FALSE,"RACT2.XLS";#N/A,#N/A,FALSE,"ECCMP";#N/A,#N/A,FALSE,"WELDER.XLS"}</definedName>
    <definedName name="sagdhag" localSheetId="19" hidden="1">{#N/A,#N/A,FALSE,"COVER1.XLS ";#N/A,#N/A,FALSE,"RACT1.XLS";#N/A,#N/A,FALSE,"RACT2.XLS";#N/A,#N/A,FALSE,"ECCMP";#N/A,#N/A,FALSE,"WELDER.XLS"}</definedName>
    <definedName name="sagdhag" hidden="1">{#N/A,#N/A,FALSE,"COVER1.XLS ";#N/A,#N/A,FALSE,"RACT1.XLS";#N/A,#N/A,FALSE,"RACT2.XLS";#N/A,#N/A,FALSE,"ECCMP";#N/A,#N/A,FALSE,"WELDER.XLS"}</definedName>
    <definedName name="SALE" localSheetId="13">#REF!</definedName>
    <definedName name="SALE" localSheetId="15">#REF!</definedName>
    <definedName name="SALE" localSheetId="16">#REF!</definedName>
    <definedName name="SALE" localSheetId="17">#REF!</definedName>
    <definedName name="SALE">#REF!</definedName>
    <definedName name="Sauces_backend">#REF!</definedName>
    <definedName name="sd" localSheetId="13" hidden="1">{#N/A,#N/A,FALSE,"COVER1.XLS ";#N/A,#N/A,FALSE,"RACT1.XLS";#N/A,#N/A,FALSE,"RACT2.XLS";#N/A,#N/A,FALSE,"ECCMP";#N/A,#N/A,FALSE,"WELDER.XLS"}</definedName>
    <definedName name="sd" localSheetId="15" hidden="1">{#N/A,#N/A,FALSE,"COVER1.XLS ";#N/A,#N/A,FALSE,"RACT1.XLS";#N/A,#N/A,FALSE,"RACT2.XLS";#N/A,#N/A,FALSE,"ECCMP";#N/A,#N/A,FALSE,"WELDER.XLS"}</definedName>
    <definedName name="sd" localSheetId="16" hidden="1">{#N/A,#N/A,FALSE,"COVER1.XLS ";#N/A,#N/A,FALSE,"RACT1.XLS";#N/A,#N/A,FALSE,"RACT2.XLS";#N/A,#N/A,FALSE,"ECCMP";#N/A,#N/A,FALSE,"WELDER.XLS"}</definedName>
    <definedName name="sd" localSheetId="17" hidden="1">{#N/A,#N/A,FALSE,"COVER1.XLS ";#N/A,#N/A,FALSE,"RACT1.XLS";#N/A,#N/A,FALSE,"RACT2.XLS";#N/A,#N/A,FALSE,"ECCMP";#N/A,#N/A,FALSE,"WELDER.XLS"}</definedName>
    <definedName name="sd" localSheetId="6" hidden="1">{#N/A,#N/A,FALSE,"COVER1.XLS ";#N/A,#N/A,FALSE,"RACT1.XLS";#N/A,#N/A,FALSE,"RACT2.XLS";#N/A,#N/A,FALSE,"ECCMP";#N/A,#N/A,FALSE,"WELDER.XLS"}</definedName>
    <definedName name="sd" localSheetId="18" hidden="1">{#N/A,#N/A,FALSE,"COVER1.XLS ";#N/A,#N/A,FALSE,"RACT1.XLS";#N/A,#N/A,FALSE,"RACT2.XLS";#N/A,#N/A,FALSE,"ECCMP";#N/A,#N/A,FALSE,"WELDER.XLS"}</definedName>
    <definedName name="sd" localSheetId="19" hidden="1">{#N/A,#N/A,FALSE,"COVER1.XLS ";#N/A,#N/A,FALSE,"RACT1.XLS";#N/A,#N/A,FALSE,"RACT2.XLS";#N/A,#N/A,FALSE,"ECCMP";#N/A,#N/A,FALSE,"WELDER.XLS"}</definedName>
    <definedName name="sd" hidden="1">{#N/A,#N/A,FALSE,"COVER1.XLS ";#N/A,#N/A,FALSE,"RACT1.XLS";#N/A,#N/A,FALSE,"RACT2.XLS";#N/A,#N/A,FALSE,"ECCMP";#N/A,#N/A,FALSE,"WELDER.XLS"}</definedName>
    <definedName name="SHARED_FORMULA_3">#N/A</definedName>
    <definedName name="SHARED_FORMULA_4">#N/A</definedName>
    <definedName name="SHARED_FORMULA_5">#N/A</definedName>
    <definedName name="SHARED_FORMULA_6">#N/A</definedName>
    <definedName name="short" localSheetId="13" hidden="1">{#N/A,#N/A,FALSE,"COVER1.XLS ";#N/A,#N/A,FALSE,"RACT1.XLS";#N/A,#N/A,FALSE,"RACT2.XLS";#N/A,#N/A,FALSE,"ECCMP";#N/A,#N/A,FALSE,"WELDER.XLS"}</definedName>
    <definedName name="short" localSheetId="15" hidden="1">{#N/A,#N/A,FALSE,"COVER1.XLS ";#N/A,#N/A,FALSE,"RACT1.XLS";#N/A,#N/A,FALSE,"RACT2.XLS";#N/A,#N/A,FALSE,"ECCMP";#N/A,#N/A,FALSE,"WELDER.XLS"}</definedName>
    <definedName name="short" localSheetId="16" hidden="1">{#N/A,#N/A,FALSE,"COVER1.XLS ";#N/A,#N/A,FALSE,"RACT1.XLS";#N/A,#N/A,FALSE,"RACT2.XLS";#N/A,#N/A,FALSE,"ECCMP";#N/A,#N/A,FALSE,"WELDER.XLS"}</definedName>
    <definedName name="short" localSheetId="17" hidden="1">{#N/A,#N/A,FALSE,"COVER1.XLS ";#N/A,#N/A,FALSE,"RACT1.XLS";#N/A,#N/A,FALSE,"RACT2.XLS";#N/A,#N/A,FALSE,"ECCMP";#N/A,#N/A,FALSE,"WELDER.XLS"}</definedName>
    <definedName name="short" localSheetId="6" hidden="1">{#N/A,#N/A,FALSE,"COVER1.XLS ";#N/A,#N/A,FALSE,"RACT1.XLS";#N/A,#N/A,FALSE,"RACT2.XLS";#N/A,#N/A,FALSE,"ECCMP";#N/A,#N/A,FALSE,"WELDER.XLS"}</definedName>
    <definedName name="short" localSheetId="18" hidden="1">{#N/A,#N/A,FALSE,"COVER1.XLS ";#N/A,#N/A,FALSE,"RACT1.XLS";#N/A,#N/A,FALSE,"RACT2.XLS";#N/A,#N/A,FALSE,"ECCMP";#N/A,#N/A,FALSE,"WELDER.XLS"}</definedName>
    <definedName name="short" localSheetId="19" hidden="1">{#N/A,#N/A,FALSE,"COVER1.XLS ";#N/A,#N/A,FALSE,"RACT1.XLS";#N/A,#N/A,FALSE,"RACT2.XLS";#N/A,#N/A,FALSE,"ECCMP";#N/A,#N/A,FALSE,"WELDER.XLS"}</definedName>
    <definedName name="short" hidden="1">{#N/A,#N/A,FALSE,"COVER1.XLS ";#N/A,#N/A,FALSE,"RACT1.XLS";#N/A,#N/A,FALSE,"RACT2.XLS";#N/A,#N/A,FALSE,"ECCMP";#N/A,#N/A,FALSE,"WELDER.XLS"}</definedName>
    <definedName name="SHOWCRITERIASHEET1" localSheetId="14">[26]CRITERIA1!$B$58</definedName>
    <definedName name="SHOWCRITERIASHEET1" localSheetId="7">[26]CRITERIA1!$B$58</definedName>
    <definedName name="SHOWCRITERIASHEET1" localSheetId="8">[26]CRITERIA1!$B$58</definedName>
    <definedName name="SHOWCRITERIASHEET1" localSheetId="9">[26]CRITERIA1!$B$58</definedName>
    <definedName name="SHOWCRITERIASHEET1">[27]CRITERIA1!$B$58</definedName>
    <definedName name="SIZESEGFFCAT1" localSheetId="14">[26]CRITERIA1!$B$28</definedName>
    <definedName name="SIZESEGFFCAT1" localSheetId="7">[26]CRITERIA1!$B$28</definedName>
    <definedName name="SIZESEGFFCAT1" localSheetId="8">[26]CRITERIA1!$B$28</definedName>
    <definedName name="SIZESEGFFCAT1" localSheetId="9">[26]CRITERIA1!$B$28</definedName>
    <definedName name="SIZESEGFFCAT1">[27]CRITERIA1!$B$28</definedName>
    <definedName name="SIZESEGFFKEY1" localSheetId="14">[26]CRITERIA1!$B$33</definedName>
    <definedName name="SIZESEGFFKEY1" localSheetId="7">[26]CRITERIA1!$B$33</definedName>
    <definedName name="SIZESEGFFKEY1" localSheetId="8">[26]CRITERIA1!$B$33</definedName>
    <definedName name="SIZESEGFFKEY1" localSheetId="9">[26]CRITERIA1!$B$33</definedName>
    <definedName name="SIZESEGFFKEY1">[27]CRITERIA1!$B$33</definedName>
    <definedName name="SIZESEGFFLOC1" localSheetId="14">[26]CRITERIA1!$B$23</definedName>
    <definedName name="SIZESEGFFLOC1" localSheetId="7">[26]CRITERIA1!$B$23</definedName>
    <definedName name="SIZESEGFFLOC1" localSheetId="8">[26]CRITERIA1!$B$23</definedName>
    <definedName name="SIZESEGFFLOC1" localSheetId="9">[26]CRITERIA1!$B$23</definedName>
    <definedName name="SIZESEGFFLOC1">[27]CRITERIA1!$B$23</definedName>
    <definedName name="SMMTHSALES">'[13]SM-SALES'!$A$1</definedName>
    <definedName name="SMOR">'[13]SM-OR'!$A$1</definedName>
    <definedName name="SMOTH">'[13]SM-OTH'!$A$1</definedName>
    <definedName name="SMPL">'[13]2003-04 SM MTH P&amp;L'!$B$1</definedName>
    <definedName name="SMRENT">'[13]SM-RENT'!$A$1</definedName>
    <definedName name="SMSC">'[13]SM-SC'!$A$1</definedName>
    <definedName name="SMSCOST">'[13]staff  cost'!$AM$763</definedName>
    <definedName name="SMSP">'[13]SM-SP'!$A$1</definedName>
    <definedName name="SMSTPL">'[13]SM P&amp;L'!$A$1</definedName>
    <definedName name="SPADMIN">'[13]SP-ADMIN'!$A$1</definedName>
    <definedName name="SPCAL">'[13]SP-CALENDAR'!$B$1</definedName>
    <definedName name="SPCOS">'[13]SP-COS'!$A$1</definedName>
    <definedName name="SPDEPT">'[13]SP-DEPT'!$B$1</definedName>
    <definedName name="SPMTHSALES">'[13]SP-SALES'!$A$1</definedName>
    <definedName name="SPOR">'[13]SP-OR'!$A$1</definedName>
    <definedName name="SPOTH">'[13]SP-OTH'!$A$1</definedName>
    <definedName name="SPPL">'[13]2003-04 SP MTH P&amp;L'!$B$1</definedName>
    <definedName name="SPRENT">'[13]SP-RENT'!$A$1</definedName>
    <definedName name="SPSC">'[13]SP-SC'!$A$1</definedName>
    <definedName name="SPSCOST">'[13]staff  cost'!$AL$763</definedName>
    <definedName name="SPSP">'[13]SP-SP'!$A$1</definedName>
    <definedName name="SPSTPL">'[13]SP P&amp;L'!$A$1</definedName>
    <definedName name="ss" localSheetId="13" hidden="1">{#N/A,#N/A,FALSE,"COVER.XLS";#N/A,#N/A,FALSE,"RACT1.XLS";#N/A,#N/A,FALSE,"RACT2.XLS";#N/A,#N/A,FALSE,"ECCMP";#N/A,#N/A,FALSE,"WELDER.XLS"}</definedName>
    <definedName name="ss" localSheetId="15" hidden="1">{#N/A,#N/A,FALSE,"COVER.XLS";#N/A,#N/A,FALSE,"RACT1.XLS";#N/A,#N/A,FALSE,"RACT2.XLS";#N/A,#N/A,FALSE,"ECCMP";#N/A,#N/A,FALSE,"WELDER.XLS"}</definedName>
    <definedName name="ss" localSheetId="16" hidden="1">{#N/A,#N/A,FALSE,"COVER.XLS";#N/A,#N/A,FALSE,"RACT1.XLS";#N/A,#N/A,FALSE,"RACT2.XLS";#N/A,#N/A,FALSE,"ECCMP";#N/A,#N/A,FALSE,"WELDER.XLS"}</definedName>
    <definedName name="ss" localSheetId="17" hidden="1">{#N/A,#N/A,FALSE,"COVER.XLS";#N/A,#N/A,FALSE,"RACT1.XLS";#N/A,#N/A,FALSE,"RACT2.XLS";#N/A,#N/A,FALSE,"ECCMP";#N/A,#N/A,FALSE,"WELDER.XLS"}</definedName>
    <definedName name="ss" localSheetId="6" hidden="1">{#N/A,#N/A,FALSE,"COVER.XLS";#N/A,#N/A,FALSE,"RACT1.XLS";#N/A,#N/A,FALSE,"RACT2.XLS";#N/A,#N/A,FALSE,"ECCMP";#N/A,#N/A,FALSE,"WELDER.XLS"}</definedName>
    <definedName name="ss" localSheetId="18" hidden="1">{#N/A,#N/A,FALSE,"COVER.XLS";#N/A,#N/A,FALSE,"RACT1.XLS";#N/A,#N/A,FALSE,"RACT2.XLS";#N/A,#N/A,FALSE,"ECCMP";#N/A,#N/A,FALSE,"WELDER.XLS"}</definedName>
    <definedName name="ss" localSheetId="19" hidden="1">{#N/A,#N/A,FALSE,"COVER.XLS";#N/A,#N/A,FALSE,"RACT1.XLS";#N/A,#N/A,FALSE,"RACT2.XLS";#N/A,#N/A,FALSE,"ECCMP";#N/A,#N/A,FALSE,"WELDER.XLS"}</definedName>
    <definedName name="ss" hidden="1">{#N/A,#N/A,FALSE,"COVER.XLS";#N/A,#N/A,FALSE,"RACT1.XLS";#N/A,#N/A,FALSE,"RACT2.XLS";#N/A,#N/A,FALSE,"ECCMP";#N/A,#N/A,FALSE,"WELDER.XLS"}</definedName>
    <definedName name="SS_MaxPattern_2">""</definedName>
    <definedName name="SS_MaxPattern_3">""</definedName>
    <definedName name="SS_MaxPattern_4">""</definedName>
    <definedName name="SS_MaxPattern_5">""</definedName>
    <definedName name="SS_MaxPattern_6">""</definedName>
    <definedName name="SS_MinPattern">"Min Pattern Number "</definedName>
    <definedName name="SS_MinPattern_1">""</definedName>
    <definedName name="SS_MinPattern_2">""</definedName>
    <definedName name="SS_MinPattern_3">""</definedName>
    <definedName name="SS_MinPattern_4">""</definedName>
    <definedName name="SS_MinPattern_5">""</definedName>
    <definedName name="SS_MinPattern_6">""</definedName>
    <definedName name="SS_ServerNo">"Number of Serveres "</definedName>
    <definedName name="SS_ServerNo_1">""</definedName>
    <definedName name="SS_ServerNo_2">""</definedName>
    <definedName name="SS_ServerNo_3">""</definedName>
    <definedName name="SS_ServerNo_4">""</definedName>
    <definedName name="SS_ServerNo_5">""</definedName>
    <definedName name="SS_ServerNo_6">""</definedName>
    <definedName name="SS_SiteName">"Site Name"</definedName>
    <definedName name="SS_SiteName_1">""</definedName>
    <definedName name="SS_SiteName_2">""</definedName>
    <definedName name="SS_SiteName_3">""</definedName>
    <definedName name="SS_SiteName_4">""</definedName>
    <definedName name="SS_SiteName_5">""</definedName>
    <definedName name="SS_SiteName_6">""</definedName>
    <definedName name="SS_VirusNo">"Number of Viruses "</definedName>
    <definedName name="SS_VirusNo_1">""</definedName>
    <definedName name="SS_VirusNo_2">""</definedName>
    <definedName name="SS_VirusNo_3">""</definedName>
    <definedName name="SS_VirusNo_4">""</definedName>
    <definedName name="SS_VirusNo_5">""</definedName>
    <definedName name="SS_VirusNo_6">""</definedName>
    <definedName name="sss" localSheetId="13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ss" localSheetId="15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ss" localSheetId="1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ss" localSheetId="1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ss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ss" localSheetId="1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ss" localSheetId="19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ss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SSCOST">'[13]staff  cost'!$AP$763</definedName>
    <definedName name="staff_cost">'[13]staff  cost'!$A$1</definedName>
    <definedName name="STAFFACCOMCOST">'[13]SC MASTER'!$J$38</definedName>
    <definedName name="STAFFACCOMVILLA">'[28]SC MASTER'!$J$39</definedName>
    <definedName name="staffcost_guide">'[13]Staff Cost'!$A$37</definedName>
    <definedName name="Store_Count">[22]Store_Count!$A$1</definedName>
    <definedName name="Store_Type_TY" localSheetId="14">[15]TY!#REF!</definedName>
    <definedName name="Store_Type_TY" localSheetId="7">[15]TY!#REF!</definedName>
    <definedName name="Store_Type_TY" localSheetId="13">[16]TY!#REF!</definedName>
    <definedName name="Store_Type_TY" localSheetId="15">[16]TY!#REF!</definedName>
    <definedName name="Store_Type_TY" localSheetId="16">[16]TY!#REF!</definedName>
    <definedName name="Store_Type_TY" localSheetId="17">[16]TY!#REF!</definedName>
    <definedName name="Store_Type_TY" localSheetId="8">[15]TY!#REF!</definedName>
    <definedName name="Store_Type_TY" localSheetId="9">[15]TY!#REF!</definedName>
    <definedName name="Store_Type_TY">[16]TY!#REF!</definedName>
    <definedName name="succ" localSheetId="13" hidden="1">{#N/A,#N/A,FALSE,"COVER1.XLS ";#N/A,#N/A,FALSE,"RACT1.XLS";#N/A,#N/A,FALSE,"RACT2.XLS";#N/A,#N/A,FALSE,"ECCMP";#N/A,#N/A,FALSE,"WELDER.XLS"}</definedName>
    <definedName name="succ" localSheetId="15" hidden="1">{#N/A,#N/A,FALSE,"COVER1.XLS ";#N/A,#N/A,FALSE,"RACT1.XLS";#N/A,#N/A,FALSE,"RACT2.XLS";#N/A,#N/A,FALSE,"ECCMP";#N/A,#N/A,FALSE,"WELDER.XLS"}</definedName>
    <definedName name="succ" localSheetId="16" hidden="1">{#N/A,#N/A,FALSE,"COVER1.XLS ";#N/A,#N/A,FALSE,"RACT1.XLS";#N/A,#N/A,FALSE,"RACT2.XLS";#N/A,#N/A,FALSE,"ECCMP";#N/A,#N/A,FALSE,"WELDER.XLS"}</definedName>
    <definedName name="succ" localSheetId="17" hidden="1">{#N/A,#N/A,FALSE,"COVER1.XLS ";#N/A,#N/A,FALSE,"RACT1.XLS";#N/A,#N/A,FALSE,"RACT2.XLS";#N/A,#N/A,FALSE,"ECCMP";#N/A,#N/A,FALSE,"WELDER.XLS"}</definedName>
    <definedName name="succ" localSheetId="6" hidden="1">{#N/A,#N/A,FALSE,"COVER1.XLS ";#N/A,#N/A,FALSE,"RACT1.XLS";#N/A,#N/A,FALSE,"RACT2.XLS";#N/A,#N/A,FALSE,"ECCMP";#N/A,#N/A,FALSE,"WELDER.XLS"}</definedName>
    <definedName name="succ" localSheetId="18" hidden="1">{#N/A,#N/A,FALSE,"COVER1.XLS ";#N/A,#N/A,FALSE,"RACT1.XLS";#N/A,#N/A,FALSE,"RACT2.XLS";#N/A,#N/A,FALSE,"ECCMP";#N/A,#N/A,FALSE,"WELDER.XLS"}</definedName>
    <definedName name="succ" localSheetId="19" hidden="1">{#N/A,#N/A,FALSE,"COVER1.XLS ";#N/A,#N/A,FALSE,"RACT1.XLS";#N/A,#N/A,FALSE,"RACT2.XLS";#N/A,#N/A,FALSE,"ECCMP";#N/A,#N/A,FALSE,"WELDER.XLS"}</definedName>
    <definedName name="succ" hidden="1">{#N/A,#N/A,FALSE,"COVER1.XLS ";#N/A,#N/A,FALSE,"RACT1.XLS";#N/A,#N/A,FALSE,"RACT2.XLS";#N/A,#N/A,FALSE,"ECCMP";#N/A,#N/A,FALSE,"WELDER.XLS"}</definedName>
    <definedName name="Summary_Consolidated">#REF!</definedName>
    <definedName name="Summary_NewStores">#REF!</definedName>
    <definedName name="swap" localSheetId="13">#REF!</definedName>
    <definedName name="swap" localSheetId="15">#REF!</definedName>
    <definedName name="swap" localSheetId="16">#REF!</definedName>
    <definedName name="swap" localSheetId="17">#REF!</definedName>
    <definedName name="swap">#REF!</definedName>
    <definedName name="t" localSheetId="13" hidden="1">{#N/A,#N/A,FALSE,"COVER.XLS";#N/A,#N/A,FALSE,"RACT1.XLS";#N/A,#N/A,FALSE,"RACT2.XLS";#N/A,#N/A,FALSE,"ECCMP";#N/A,#N/A,FALSE,"WELDER.XLS"}</definedName>
    <definedName name="t" localSheetId="15" hidden="1">{#N/A,#N/A,FALSE,"COVER.XLS";#N/A,#N/A,FALSE,"RACT1.XLS";#N/A,#N/A,FALSE,"RACT2.XLS";#N/A,#N/A,FALSE,"ECCMP";#N/A,#N/A,FALSE,"WELDER.XLS"}</definedName>
    <definedName name="t" localSheetId="16" hidden="1">{#N/A,#N/A,FALSE,"COVER.XLS";#N/A,#N/A,FALSE,"RACT1.XLS";#N/A,#N/A,FALSE,"RACT2.XLS";#N/A,#N/A,FALSE,"ECCMP";#N/A,#N/A,FALSE,"WELDER.XLS"}</definedName>
    <definedName name="t" localSheetId="17" hidden="1">{#N/A,#N/A,FALSE,"COVER.XLS";#N/A,#N/A,FALSE,"RACT1.XLS";#N/A,#N/A,FALSE,"RACT2.XLS";#N/A,#N/A,FALSE,"ECCMP";#N/A,#N/A,FALSE,"WELDER.XLS"}</definedName>
    <definedName name="t" localSheetId="6" hidden="1">{#N/A,#N/A,FALSE,"COVER.XLS";#N/A,#N/A,FALSE,"RACT1.XLS";#N/A,#N/A,FALSE,"RACT2.XLS";#N/A,#N/A,FALSE,"ECCMP";#N/A,#N/A,FALSE,"WELDER.XLS"}</definedName>
    <definedName name="t" localSheetId="18" hidden="1">{#N/A,#N/A,FALSE,"COVER.XLS";#N/A,#N/A,FALSE,"RACT1.XLS";#N/A,#N/A,FALSE,"RACT2.XLS";#N/A,#N/A,FALSE,"ECCMP";#N/A,#N/A,FALSE,"WELDER.XLS"}</definedName>
    <definedName name="t" localSheetId="19" hidden="1">{#N/A,#N/A,FALSE,"COVER.XLS";#N/A,#N/A,FALSE,"RACT1.XLS";#N/A,#N/A,FALSE,"RACT2.XLS";#N/A,#N/A,FALSE,"ECCMP";#N/A,#N/A,FALSE,"WELDER.XLS"}</definedName>
    <definedName name="t" hidden="1">{#N/A,#N/A,FALSE,"COVER.XLS";#N/A,#N/A,FALSE,"RACT1.XLS";#N/A,#N/A,FALSE,"RACT2.XLS";#N/A,#N/A,FALSE,"ECCMP";#N/A,#N/A,FALSE,"WELDER.XLS"}</definedName>
    <definedName name="TA">[8]Input!$C$38</definedName>
    <definedName name="TABLE1" localSheetId="13">#REF!</definedName>
    <definedName name="TABLE1" localSheetId="15">#REF!</definedName>
    <definedName name="TABLE1" localSheetId="16">#REF!</definedName>
    <definedName name="TABLE1" localSheetId="17">#REF!</definedName>
    <definedName name="TABLE1">#REF!</definedName>
    <definedName name="taxpayc" localSheetId="13">'[5]NOTES '!#REF!</definedName>
    <definedName name="taxpayc" localSheetId="15">'[5]NOTES '!#REF!</definedName>
    <definedName name="taxpayc" localSheetId="16">'[5]NOTES '!#REF!</definedName>
    <definedName name="taxpayc" localSheetId="17">'[5]NOTES '!#REF!</definedName>
    <definedName name="taxpayc">'[5]NOTES '!#REF!</definedName>
    <definedName name="taxpayp" localSheetId="13">'[5]NOTES '!#REF!</definedName>
    <definedName name="taxpayp" localSheetId="15">'[5]NOTES '!#REF!</definedName>
    <definedName name="taxpayp" localSheetId="16">'[5]NOTES '!#REF!</definedName>
    <definedName name="taxpayp" localSheetId="17">'[5]NOTES '!#REF!</definedName>
    <definedName name="taxpayp">'[5]NOTES '!#REF!</definedName>
    <definedName name="tb">'[9]TB-JUNE-2003-18.7.03'!$B$7:$F$418</definedName>
    <definedName name="TERM_1ST">[8]Input!$C$68</definedName>
    <definedName name="test" localSheetId="13" hidden="1">{#N/A,#N/A,FALSE,"COVER1.XLS ";#N/A,#N/A,FALSE,"RACT1.XLS";#N/A,#N/A,FALSE,"RACT2.XLS";#N/A,#N/A,FALSE,"ECCMP";#N/A,#N/A,FALSE,"WELDER.XLS"}</definedName>
    <definedName name="test" localSheetId="15" hidden="1">{#N/A,#N/A,FALSE,"COVER1.XLS ";#N/A,#N/A,FALSE,"RACT1.XLS";#N/A,#N/A,FALSE,"RACT2.XLS";#N/A,#N/A,FALSE,"ECCMP";#N/A,#N/A,FALSE,"WELDER.XLS"}</definedName>
    <definedName name="test" localSheetId="16" hidden="1">{#N/A,#N/A,FALSE,"COVER1.XLS ";#N/A,#N/A,FALSE,"RACT1.XLS";#N/A,#N/A,FALSE,"RACT2.XLS";#N/A,#N/A,FALSE,"ECCMP";#N/A,#N/A,FALSE,"WELDER.XLS"}</definedName>
    <definedName name="test" localSheetId="17" hidden="1">{#N/A,#N/A,FALSE,"COVER1.XLS ";#N/A,#N/A,FALSE,"RACT1.XLS";#N/A,#N/A,FALSE,"RACT2.XLS";#N/A,#N/A,FALSE,"ECCMP";#N/A,#N/A,FALSE,"WELDER.XLS"}</definedName>
    <definedName name="test" localSheetId="6" hidden="1">{#N/A,#N/A,FALSE,"COVER1.XLS ";#N/A,#N/A,FALSE,"RACT1.XLS";#N/A,#N/A,FALSE,"RACT2.XLS";#N/A,#N/A,FALSE,"ECCMP";#N/A,#N/A,FALSE,"WELDER.XLS"}</definedName>
    <definedName name="test" localSheetId="18" hidden="1">{#N/A,#N/A,FALSE,"COVER1.XLS ";#N/A,#N/A,FALSE,"RACT1.XLS";#N/A,#N/A,FALSE,"RACT2.XLS";#N/A,#N/A,FALSE,"ECCMP";#N/A,#N/A,FALSE,"WELDER.XLS"}</definedName>
    <definedName name="test" localSheetId="19" hidden="1">{#N/A,#N/A,FALSE,"COVER1.XLS ";#N/A,#N/A,FALSE,"RACT1.XLS";#N/A,#N/A,FALSE,"RACT2.XLS";#N/A,#N/A,FALSE,"ECCMP";#N/A,#N/A,FALSE,"WELDER.XLS"}</definedName>
    <definedName name="test" hidden="1">{#N/A,#N/A,FALSE,"COVER1.XLS ";#N/A,#N/A,FALSE,"RACT1.XLS";#N/A,#N/A,FALSE,"RACT2.XLS";#N/A,#N/A,FALSE,"ECCMP";#N/A,#N/A,FALSE,"WELDER.XLS"}</definedName>
    <definedName name="TOT_INV">[8]Input!$C$28</definedName>
    <definedName name="total">[29]Total!$C$1:$V$61</definedName>
    <definedName name="tr" localSheetId="13" hidden="1">{#N/A,#N/A,FALSE,"COVER.XLS";#N/A,#N/A,FALSE,"RACT1.XLS";#N/A,#N/A,FALSE,"RACT2.XLS";#N/A,#N/A,FALSE,"ECCMP";#N/A,#N/A,FALSE,"WELDER.XLS"}</definedName>
    <definedName name="tr" localSheetId="15" hidden="1">{#N/A,#N/A,FALSE,"COVER.XLS";#N/A,#N/A,FALSE,"RACT1.XLS";#N/A,#N/A,FALSE,"RACT2.XLS";#N/A,#N/A,FALSE,"ECCMP";#N/A,#N/A,FALSE,"WELDER.XLS"}</definedName>
    <definedName name="tr" localSheetId="16" hidden="1">{#N/A,#N/A,FALSE,"COVER.XLS";#N/A,#N/A,FALSE,"RACT1.XLS";#N/A,#N/A,FALSE,"RACT2.XLS";#N/A,#N/A,FALSE,"ECCMP";#N/A,#N/A,FALSE,"WELDER.XLS"}</definedName>
    <definedName name="tr" localSheetId="17" hidden="1">{#N/A,#N/A,FALSE,"COVER.XLS";#N/A,#N/A,FALSE,"RACT1.XLS";#N/A,#N/A,FALSE,"RACT2.XLS";#N/A,#N/A,FALSE,"ECCMP";#N/A,#N/A,FALSE,"WELDER.XLS"}</definedName>
    <definedName name="tr" localSheetId="6" hidden="1">{#N/A,#N/A,FALSE,"COVER.XLS";#N/A,#N/A,FALSE,"RACT1.XLS";#N/A,#N/A,FALSE,"RACT2.XLS";#N/A,#N/A,FALSE,"ECCMP";#N/A,#N/A,FALSE,"WELDER.XLS"}</definedName>
    <definedName name="tr" localSheetId="18" hidden="1">{#N/A,#N/A,FALSE,"COVER.XLS";#N/A,#N/A,FALSE,"RACT1.XLS";#N/A,#N/A,FALSE,"RACT2.XLS";#N/A,#N/A,FALSE,"ECCMP";#N/A,#N/A,FALSE,"WELDER.XLS"}</definedName>
    <definedName name="tr" localSheetId="19" hidden="1">{#N/A,#N/A,FALSE,"COVER.XLS";#N/A,#N/A,FALSE,"RACT1.XLS";#N/A,#N/A,FALSE,"RACT2.XLS";#N/A,#N/A,FALSE,"ECCMP";#N/A,#N/A,FALSE,"WELDER.XLS"}</definedName>
    <definedName name="tr" hidden="1">{#N/A,#N/A,FALSE,"COVER.XLS";#N/A,#N/A,FALSE,"RACT1.XLS";#N/A,#N/A,FALSE,"RACT2.XLS";#N/A,#N/A,FALSE,"ECCMP";#N/A,#N/A,FALSE,"WELDER.XLS"}</definedName>
    <definedName name="tt" localSheetId="13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" localSheetId="1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l_dscnt" localSheetId="13">#REF!</definedName>
    <definedName name="ttl_dscnt" localSheetId="15">#REF!</definedName>
    <definedName name="ttl_dscnt" localSheetId="16">#REF!</definedName>
    <definedName name="ttl_dscnt" localSheetId="17">#REF!</definedName>
    <definedName name="ttl_dscnt">#REF!</definedName>
    <definedName name="Type_TY" localSheetId="14">[15]TY!#REF!</definedName>
    <definedName name="Type_TY" localSheetId="7">[15]TY!#REF!</definedName>
    <definedName name="Type_TY" localSheetId="13">[16]TY!#REF!</definedName>
    <definedName name="Type_TY" localSheetId="15">[16]TY!#REF!</definedName>
    <definedName name="Type_TY" localSheetId="16">[16]TY!#REF!</definedName>
    <definedName name="Type_TY" localSheetId="17">[16]TY!#REF!</definedName>
    <definedName name="Type_TY" localSheetId="8">[15]TY!#REF!</definedName>
    <definedName name="Type_TY" localSheetId="9">[15]TY!#REF!</definedName>
    <definedName name="Type_TY">[16]TY!#REF!</definedName>
    <definedName name="UnitEconomicsExpress">#REF!</definedName>
    <definedName name="UnitEconomicsParlour">#REF!</definedName>
    <definedName name="usd">46</definedName>
    <definedName name="USDRATE">'[25]Liability Mgmt'!$C$64</definedName>
    <definedName name="vsasgfsghxas" localSheetId="13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sasgfsghxas" localSheetId="15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sasgfsghxas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sasgfsghxas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sasgfsghxas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sasgfsghxas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sasgfsghxas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sasgfsghxas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13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" localSheetId="15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" localSheetId="1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" localSheetId="1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" localSheetId="1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" localSheetId="19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ACCUS">[8]Input!$D$95</definedName>
    <definedName name="Waiting">"Picture 1"</definedName>
    <definedName name="WHOH">'[13]SC SUMMARY'!$H$21</definedName>
    <definedName name="WHSC">'[13]WH-SC'!$A$1</definedName>
    <definedName name="WHSCOST">'[13]SC SUMMARY'!$J$26</definedName>
    <definedName name="WHSP">'[13]WH-SP'!$A$1</definedName>
    <definedName name="withholding" localSheetId="13">#REF!</definedName>
    <definedName name="withholding" localSheetId="15">#REF!</definedName>
    <definedName name="withholding" localSheetId="16">#REF!</definedName>
    <definedName name="withholding" localSheetId="17">#REF!</definedName>
    <definedName name="withholding" localSheetId="6">#REF!</definedName>
    <definedName name="withholding" localSheetId="18">#REF!</definedName>
    <definedName name="withholding" localSheetId="19">#REF!</definedName>
    <definedName name="withholding">#REF!</definedName>
    <definedName name="wr" localSheetId="13" hidden="1">{#N/A,#N/A,FALSE,"17MAY";#N/A,#N/A,FALSE,"24MAY"}</definedName>
    <definedName name="wr" localSheetId="15" hidden="1">{#N/A,#N/A,FALSE,"17MAY";#N/A,#N/A,FALSE,"24MAY"}</definedName>
    <definedName name="wr" localSheetId="16" hidden="1">{#N/A,#N/A,FALSE,"17MAY";#N/A,#N/A,FALSE,"24MAY"}</definedName>
    <definedName name="wr" localSheetId="17" hidden="1">{#N/A,#N/A,FALSE,"17MAY";#N/A,#N/A,FALSE,"24MAY"}</definedName>
    <definedName name="wr" localSheetId="6" hidden="1">{#N/A,#N/A,FALSE,"17MAY";#N/A,#N/A,FALSE,"24MAY"}</definedName>
    <definedName name="wr" localSheetId="18" hidden="1">{#N/A,#N/A,FALSE,"17MAY";#N/A,#N/A,FALSE,"24MAY"}</definedName>
    <definedName name="wr" localSheetId="19" hidden="1">{#N/A,#N/A,FALSE,"17MAY";#N/A,#N/A,FALSE,"24MAY"}</definedName>
    <definedName name="wr" hidden="1">{#N/A,#N/A,FALSE,"17MAY";#N/A,#N/A,FALSE,"24MAY"}</definedName>
    <definedName name="wrn" localSheetId="13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" localSheetId="15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" localSheetId="1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" localSheetId="1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" localSheetId="1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" localSheetId="19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13" hidden="1">{#N/A,#N/A,FALSE,"17MAY";#N/A,#N/A,FALSE,"24MAY"}</definedName>
    <definedName name="wrn.1." localSheetId="15" hidden="1">{#N/A,#N/A,FALSE,"17MAY";#N/A,#N/A,FALSE,"24MAY"}</definedName>
    <definedName name="wrn.1." localSheetId="16" hidden="1">{#N/A,#N/A,FALSE,"17MAY";#N/A,#N/A,FALSE,"24MAY"}</definedName>
    <definedName name="wrn.1." localSheetId="17" hidden="1">{#N/A,#N/A,FALSE,"17MAY";#N/A,#N/A,FALSE,"24MAY"}</definedName>
    <definedName name="wrn.1." localSheetId="6" hidden="1">{#N/A,#N/A,FALSE,"17MAY";#N/A,#N/A,FALSE,"24MAY"}</definedName>
    <definedName name="wrn.1." localSheetId="18" hidden="1">{#N/A,#N/A,FALSE,"17MAY";#N/A,#N/A,FALSE,"24MAY"}</definedName>
    <definedName name="wrn.1." localSheetId="19" hidden="1">{#N/A,#N/A,FALSE,"17MAY";#N/A,#N/A,FALSE,"24MAY"}</definedName>
    <definedName name="wrn.1." hidden="1">{#N/A,#N/A,FALSE,"17MAY";#N/A,#N/A,FALSE,"24MAY"}</definedName>
    <definedName name="wrn.2.2" localSheetId="13" hidden="1">{#N/A,#N/A,FALSE,"17MAY";#N/A,#N/A,FALSE,"24MAY"}</definedName>
    <definedName name="wrn.2.2" localSheetId="15" hidden="1">{#N/A,#N/A,FALSE,"17MAY";#N/A,#N/A,FALSE,"24MAY"}</definedName>
    <definedName name="wrn.2.2" localSheetId="16" hidden="1">{#N/A,#N/A,FALSE,"17MAY";#N/A,#N/A,FALSE,"24MAY"}</definedName>
    <definedName name="wrn.2.2" localSheetId="17" hidden="1">{#N/A,#N/A,FALSE,"17MAY";#N/A,#N/A,FALSE,"24MAY"}</definedName>
    <definedName name="wrn.2.2" localSheetId="6" hidden="1">{#N/A,#N/A,FALSE,"17MAY";#N/A,#N/A,FALSE,"24MAY"}</definedName>
    <definedName name="wrn.2.2" localSheetId="18" hidden="1">{#N/A,#N/A,FALSE,"17MAY";#N/A,#N/A,FALSE,"24MAY"}</definedName>
    <definedName name="wrn.2.2" localSheetId="19" hidden="1">{#N/A,#N/A,FALSE,"17MAY";#N/A,#N/A,FALSE,"24MAY"}</definedName>
    <definedName name="wrn.2.2" hidden="1">{#N/A,#N/A,FALSE,"17MAY";#N/A,#N/A,FALSE,"24MAY"}</definedName>
    <definedName name="wrn.consumable." localSheetId="13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15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13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localSheetId="15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localSheetId="1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localSheetId="1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localSheetId="1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localSheetId="19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13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localSheetId="1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13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localSheetId="1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13" hidden="1">{#N/A,#N/A,FALSE,"COVER.XLS";#N/A,#N/A,FALSE,"RACT1.XLS";#N/A,#N/A,FALSE,"RACT2.XLS";#N/A,#N/A,FALSE,"ECCMP";#N/A,#N/A,FALSE,"WELDER.XLS"}</definedName>
    <definedName name="wrn.report." localSheetId="15" hidden="1">{#N/A,#N/A,FALSE,"COVER.XLS";#N/A,#N/A,FALSE,"RACT1.XLS";#N/A,#N/A,FALSE,"RACT2.XLS";#N/A,#N/A,FALSE,"ECCMP";#N/A,#N/A,FALSE,"WELDER.XLS"}</definedName>
    <definedName name="wrn.report." localSheetId="16" hidden="1">{#N/A,#N/A,FALSE,"COVER.XLS";#N/A,#N/A,FALSE,"RACT1.XLS";#N/A,#N/A,FALSE,"RACT2.XLS";#N/A,#N/A,FALSE,"ECCMP";#N/A,#N/A,FALSE,"WELDER.XLS"}</definedName>
    <definedName name="wrn.report." localSheetId="17" hidden="1">{#N/A,#N/A,FALSE,"COVER.XLS";#N/A,#N/A,FALSE,"RACT1.XLS";#N/A,#N/A,FALSE,"RACT2.XLS";#N/A,#N/A,FALSE,"ECCMP";#N/A,#N/A,FALSE,"WELDER.XLS"}</definedName>
    <definedName name="wrn.report." localSheetId="6" hidden="1">{#N/A,#N/A,FALSE,"COVER.XLS";#N/A,#N/A,FALSE,"RACT1.XLS";#N/A,#N/A,FALSE,"RACT2.XLS";#N/A,#N/A,FALSE,"ECCMP";#N/A,#N/A,FALSE,"WELDER.XLS"}</definedName>
    <definedName name="wrn.report." localSheetId="18" hidden="1">{#N/A,#N/A,FALSE,"COVER.XLS";#N/A,#N/A,FALSE,"RACT1.XLS";#N/A,#N/A,FALSE,"RACT2.XLS";#N/A,#N/A,FALSE,"ECCMP";#N/A,#N/A,FALSE,"WELDER.XLS"}</definedName>
    <definedName name="wrn.report." localSheetId="19" hidden="1">{#N/A,#N/A,FALSE,"COVER.XLS";#N/A,#N/A,FALSE,"RACT1.XLS";#N/A,#N/A,FALSE,"RACT2.XLS";#N/A,#N/A,FALSE,"ECCMP";#N/A,#N/A,FALSE,"WELDER.XLS"}</definedName>
    <definedName name="wrn.report." hidden="1">{#N/A,#N/A,FALSE,"COVER.XLS";#N/A,#N/A,FALSE,"RACT1.XLS";#N/A,#N/A,FALSE,"RACT2.XLS";#N/A,#N/A,FALSE,"ECCMP";#N/A,#N/A,FALSE,"WELDER.XLS"}</definedName>
    <definedName name="wrn.report1" localSheetId="13" hidden="1">{#N/A,#N/A,FALSE,"COVER.XLS";#N/A,#N/A,FALSE,"RACT1.XLS";#N/A,#N/A,FALSE,"RACT2.XLS";#N/A,#N/A,FALSE,"ECCMP";#N/A,#N/A,FALSE,"WELDER.XLS"}</definedName>
    <definedName name="wrn.report1" localSheetId="15" hidden="1">{#N/A,#N/A,FALSE,"COVER.XLS";#N/A,#N/A,FALSE,"RACT1.XLS";#N/A,#N/A,FALSE,"RACT2.XLS";#N/A,#N/A,FALSE,"ECCMP";#N/A,#N/A,FALSE,"WELDER.XLS"}</definedName>
    <definedName name="wrn.report1" localSheetId="16" hidden="1">{#N/A,#N/A,FALSE,"COVER.XLS";#N/A,#N/A,FALSE,"RACT1.XLS";#N/A,#N/A,FALSE,"RACT2.XLS";#N/A,#N/A,FALSE,"ECCMP";#N/A,#N/A,FALSE,"WELDER.XLS"}</definedName>
    <definedName name="wrn.report1" localSheetId="17" hidden="1">{#N/A,#N/A,FALSE,"COVER.XLS";#N/A,#N/A,FALSE,"RACT1.XLS";#N/A,#N/A,FALSE,"RACT2.XLS";#N/A,#N/A,FALSE,"ECCMP";#N/A,#N/A,FALSE,"WELDER.XLS"}</definedName>
    <definedName name="wrn.report1" localSheetId="6" hidden="1">{#N/A,#N/A,FALSE,"COVER.XLS";#N/A,#N/A,FALSE,"RACT1.XLS";#N/A,#N/A,FALSE,"RACT2.XLS";#N/A,#N/A,FALSE,"ECCMP";#N/A,#N/A,FALSE,"WELDER.XLS"}</definedName>
    <definedName name="wrn.report1" localSheetId="18" hidden="1">{#N/A,#N/A,FALSE,"COVER.XLS";#N/A,#N/A,FALSE,"RACT1.XLS";#N/A,#N/A,FALSE,"RACT2.XLS";#N/A,#N/A,FALSE,"ECCMP";#N/A,#N/A,FALSE,"WELDER.XLS"}</definedName>
    <definedName name="wrn.report1" localSheetId="19" hidden="1">{#N/A,#N/A,FALSE,"COVER.XLS";#N/A,#N/A,FALSE,"RACT1.XLS";#N/A,#N/A,FALSE,"RACT2.XLS";#N/A,#N/A,FALSE,"ECCMP";#N/A,#N/A,FALSE,"WELDER.XLS"}</definedName>
    <definedName name="wrn.report1" hidden="1">{#N/A,#N/A,FALSE,"COVER.XLS";#N/A,#N/A,FALSE,"RACT1.XLS";#N/A,#N/A,FALSE,"RACT2.XLS";#N/A,#N/A,FALSE,"ECCMP";#N/A,#N/A,FALSE,"WELDER.XLS"}</definedName>
    <definedName name="wrn.RPLINS." localSheetId="13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localSheetId="15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13" hidden="1">{#N/A,#N/A,FALSE,"COVER1.XLS ";#N/A,#N/A,FALSE,"RACT1.XLS";#N/A,#N/A,FALSE,"RACT2.XLS";#N/A,#N/A,FALSE,"ECCMP";#N/A,#N/A,FALSE,"WELDER.XLS"}</definedName>
    <definedName name="wrn.summ1" localSheetId="15" hidden="1">{#N/A,#N/A,FALSE,"COVER1.XLS ";#N/A,#N/A,FALSE,"RACT1.XLS";#N/A,#N/A,FALSE,"RACT2.XLS";#N/A,#N/A,FALSE,"ECCMP";#N/A,#N/A,FALSE,"WELDER.XLS"}</definedName>
    <definedName name="wrn.summ1" localSheetId="16" hidden="1">{#N/A,#N/A,FALSE,"COVER1.XLS ";#N/A,#N/A,FALSE,"RACT1.XLS";#N/A,#N/A,FALSE,"RACT2.XLS";#N/A,#N/A,FALSE,"ECCMP";#N/A,#N/A,FALSE,"WELDER.XLS"}</definedName>
    <definedName name="wrn.summ1" localSheetId="17" hidden="1">{#N/A,#N/A,FALSE,"COVER1.XLS ";#N/A,#N/A,FALSE,"RACT1.XLS";#N/A,#N/A,FALSE,"RACT2.XLS";#N/A,#N/A,FALSE,"ECCMP";#N/A,#N/A,FALSE,"WELDER.XLS"}</definedName>
    <definedName name="wrn.summ1" localSheetId="6" hidden="1">{#N/A,#N/A,FALSE,"COVER1.XLS ";#N/A,#N/A,FALSE,"RACT1.XLS";#N/A,#N/A,FALSE,"RACT2.XLS";#N/A,#N/A,FALSE,"ECCMP";#N/A,#N/A,FALSE,"WELDER.XLS"}</definedName>
    <definedName name="wrn.summ1" localSheetId="18" hidden="1">{#N/A,#N/A,FALSE,"COVER1.XLS ";#N/A,#N/A,FALSE,"RACT1.XLS";#N/A,#N/A,FALSE,"RACT2.XLS";#N/A,#N/A,FALSE,"ECCMP";#N/A,#N/A,FALSE,"WELDER.XLS"}</definedName>
    <definedName name="wrn.summ1" localSheetId="19" hidden="1">{#N/A,#N/A,FALSE,"COVER1.XLS ";#N/A,#N/A,FALSE,"RACT1.XLS";#N/A,#N/A,FALSE,"RACT2.XLS";#N/A,#N/A,FALSE,"ECCMP";#N/A,#N/A,FALSE,"WELDER.XLS"}</definedName>
    <definedName name="wrn.summ1" hidden="1">{#N/A,#N/A,FALSE,"COVER1.XLS ";#N/A,#N/A,FALSE,"RACT1.XLS";#N/A,#N/A,FALSE,"RACT2.XLS";#N/A,#N/A,FALSE,"ECCMP";#N/A,#N/A,FALSE,"WELDER.XLS"}</definedName>
    <definedName name="wrn.summary." localSheetId="13" hidden="1">{#N/A,#N/A,FALSE,"COVER1.XLS ";#N/A,#N/A,FALSE,"RACT1.XLS";#N/A,#N/A,FALSE,"RACT2.XLS";#N/A,#N/A,FALSE,"ECCMP";#N/A,#N/A,FALSE,"WELDER.XLS"}</definedName>
    <definedName name="wrn.summary." localSheetId="15" hidden="1">{#N/A,#N/A,FALSE,"COVER1.XLS ";#N/A,#N/A,FALSE,"RACT1.XLS";#N/A,#N/A,FALSE,"RACT2.XLS";#N/A,#N/A,FALSE,"ECCMP";#N/A,#N/A,FALSE,"WELDER.XLS"}</definedName>
    <definedName name="wrn.summary." localSheetId="16" hidden="1">{#N/A,#N/A,FALSE,"COVER1.XLS ";#N/A,#N/A,FALSE,"RACT1.XLS";#N/A,#N/A,FALSE,"RACT2.XLS";#N/A,#N/A,FALSE,"ECCMP";#N/A,#N/A,FALSE,"WELDER.XLS"}</definedName>
    <definedName name="wrn.summary." localSheetId="17" hidden="1">{#N/A,#N/A,FALSE,"COVER1.XLS ";#N/A,#N/A,FALSE,"RACT1.XLS";#N/A,#N/A,FALSE,"RACT2.XLS";#N/A,#N/A,FALSE,"ECCMP";#N/A,#N/A,FALSE,"WELDER.XLS"}</definedName>
    <definedName name="wrn.summary." localSheetId="6" hidden="1">{#N/A,#N/A,FALSE,"COVER1.XLS ";#N/A,#N/A,FALSE,"RACT1.XLS";#N/A,#N/A,FALSE,"RACT2.XLS";#N/A,#N/A,FALSE,"ECCMP";#N/A,#N/A,FALSE,"WELDER.XLS"}</definedName>
    <definedName name="wrn.summary." localSheetId="18" hidden="1">{#N/A,#N/A,FALSE,"COVER1.XLS ";#N/A,#N/A,FALSE,"RACT1.XLS";#N/A,#N/A,FALSE,"RACT2.XLS";#N/A,#N/A,FALSE,"ECCMP";#N/A,#N/A,FALSE,"WELDER.XLS"}</definedName>
    <definedName name="wrn.summary." localSheetId="19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sgz" localSheetId="13" hidden="1">{#N/A,#N/A,FALSE,"COVER1.XLS ";#N/A,#N/A,FALSE,"RACT1.XLS";#N/A,#N/A,FALSE,"RACT2.XLS";#N/A,#N/A,FALSE,"ECCMP";#N/A,#N/A,FALSE,"WELDER.XLS"}</definedName>
    <definedName name="wsgz" localSheetId="15" hidden="1">{#N/A,#N/A,FALSE,"COVER1.XLS ";#N/A,#N/A,FALSE,"RACT1.XLS";#N/A,#N/A,FALSE,"RACT2.XLS";#N/A,#N/A,FALSE,"ECCMP";#N/A,#N/A,FALSE,"WELDER.XLS"}</definedName>
    <definedName name="wsgz" localSheetId="16" hidden="1">{#N/A,#N/A,FALSE,"COVER1.XLS ";#N/A,#N/A,FALSE,"RACT1.XLS";#N/A,#N/A,FALSE,"RACT2.XLS";#N/A,#N/A,FALSE,"ECCMP";#N/A,#N/A,FALSE,"WELDER.XLS"}</definedName>
    <definedName name="wsgz" localSheetId="17" hidden="1">{#N/A,#N/A,FALSE,"COVER1.XLS ";#N/A,#N/A,FALSE,"RACT1.XLS";#N/A,#N/A,FALSE,"RACT2.XLS";#N/A,#N/A,FALSE,"ECCMP";#N/A,#N/A,FALSE,"WELDER.XLS"}</definedName>
    <definedName name="wsgz" localSheetId="6" hidden="1">{#N/A,#N/A,FALSE,"COVER1.XLS ";#N/A,#N/A,FALSE,"RACT1.XLS";#N/A,#N/A,FALSE,"RACT2.XLS";#N/A,#N/A,FALSE,"ECCMP";#N/A,#N/A,FALSE,"WELDER.XLS"}</definedName>
    <definedName name="wsgz" localSheetId="18" hidden="1">{#N/A,#N/A,FALSE,"COVER1.XLS ";#N/A,#N/A,FALSE,"RACT1.XLS";#N/A,#N/A,FALSE,"RACT2.XLS";#N/A,#N/A,FALSE,"ECCMP";#N/A,#N/A,FALSE,"WELDER.XLS"}</definedName>
    <definedName name="wsgz" localSheetId="19" hidden="1">{#N/A,#N/A,FALSE,"COVER1.XLS ";#N/A,#N/A,FALSE,"RACT1.XLS";#N/A,#N/A,FALSE,"RACT2.XLS";#N/A,#N/A,FALSE,"ECCMP";#N/A,#N/A,FALSE,"WELDER.XLS"}</definedName>
    <definedName name="wsgz" hidden="1">{#N/A,#N/A,FALSE,"COVER1.XLS ";#N/A,#N/A,FALSE,"RACT1.XLS";#N/A,#N/A,FALSE,"RACT2.XLS";#N/A,#N/A,FALSE,"ECCMP";#N/A,#N/A,FALSE,"WELDER.XLS"}</definedName>
    <definedName name="www" localSheetId="13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ww" localSheetId="1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ww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ww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ww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ww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ww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ww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Y1NS">[10]Xpansion!$D$15</definedName>
    <definedName name="Y1TS">[10]Xpansion!$D$16</definedName>
    <definedName name="Y2NS">[10]Xpansion!$E$15</definedName>
    <definedName name="Y2TS">[10]Xpansion!$E$16</definedName>
    <definedName name="Y3NS">[10]Xpansion!$F$15</definedName>
    <definedName name="Y3TS">[10]Xpansion!$F$16</definedName>
    <definedName name="Y4NS">[10]Xpansion!$G$15</definedName>
    <definedName name="Y4TS">[10]Xpansion!$G$16</definedName>
    <definedName name="Y5NS">[10]Xpansion!$H$15</definedName>
    <definedName name="Y5TS">[10]Xpansion!$H$16</definedName>
    <definedName name="Y6TS">'[10]P&amp;L'!$J$4</definedName>
    <definedName name="Y7TS">'[10]P&amp;L'!$K$4</definedName>
    <definedName name="yend">[5]INFO!$B$4</definedName>
    <definedName name="YENDP">[5]INFO!$B$5</definedName>
    <definedName name="YR1CASHRENT">[8]Calc!$C$62</definedName>
    <definedName name="YR1SALES" localSheetId="14">[8]Book!$B$58</definedName>
    <definedName name="YR1SALES" localSheetId="7">[8]Book!$B$58</definedName>
    <definedName name="YR1SALES" localSheetId="11">[8]Book!$B$58</definedName>
    <definedName name="YR1SALES" localSheetId="8">[8]Book!$B$58</definedName>
    <definedName name="YR1SALES" localSheetId="9">[8]Book!$B$58</definedName>
    <definedName name="YR1SALES">[23]Book!$B$58</definedName>
    <definedName name="YR2SALES" localSheetId="14">[8]Book!$C$58</definedName>
    <definedName name="YR2SALES" localSheetId="7">[8]Book!$C$58</definedName>
    <definedName name="YR2SALES" localSheetId="11">[8]Book!$C$58</definedName>
    <definedName name="YR2SALES" localSheetId="8">[8]Book!$C$58</definedName>
    <definedName name="YR2SALES" localSheetId="9">[8]Book!$C$58</definedName>
    <definedName name="YR2SALES">[23]Book!$C$58</definedName>
    <definedName name="YR3SALES" localSheetId="14">[8]Book!$D$58</definedName>
    <definedName name="YR3SALES" localSheetId="7">[8]Book!$D$58</definedName>
    <definedName name="YR3SALES" localSheetId="11">[8]Book!$D$58</definedName>
    <definedName name="YR3SALES" localSheetId="8">[8]Book!$D$58</definedName>
    <definedName name="YR3SALES" localSheetId="9">[8]Book!$D$58</definedName>
    <definedName name="YR3SALES">[23]Book!$D$58</definedName>
    <definedName name="zep" localSheetId="13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zep" localSheetId="1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zep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zep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zep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zep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zep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zep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31" l="1"/>
  <c r="G10" i="26" l="1"/>
  <c r="E240" i="1"/>
  <c r="F6" i="30"/>
  <c r="I6" i="30" s="1"/>
  <c r="L6" i="30" s="1"/>
  <c r="O6" i="30" s="1"/>
  <c r="R6" i="30" s="1"/>
  <c r="U6" i="30" s="1"/>
  <c r="X6" i="30" s="1"/>
  <c r="AA6" i="30" s="1"/>
  <c r="AD6" i="30" s="1"/>
  <c r="AG6" i="30" s="1"/>
  <c r="AJ6" i="30" s="1"/>
  <c r="B71" i="24"/>
  <c r="B72" i="24" s="1"/>
  <c r="I4" i="2"/>
  <c r="E34" i="26" l="1"/>
  <c r="I29" i="14"/>
  <c r="I28" i="14"/>
  <c r="I27" i="14"/>
  <c r="I26" i="14"/>
  <c r="I25" i="14"/>
  <c r="I24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29" i="2"/>
  <c r="I28" i="2"/>
  <c r="I27" i="2"/>
  <c r="I26" i="2"/>
  <c r="I25" i="2"/>
  <c r="I24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M23" i="14"/>
  <c r="N23" i="14"/>
  <c r="M23" i="2"/>
  <c r="N23" i="2"/>
  <c r="L23" i="14"/>
  <c r="L23" i="2"/>
  <c r="B115" i="26" l="1"/>
  <c r="B116" i="26" s="1"/>
  <c r="B117" i="26" s="1"/>
  <c r="B118" i="26" s="1"/>
  <c r="B119" i="26" s="1"/>
  <c r="B120" i="26" s="1"/>
  <c r="B121" i="26" s="1"/>
  <c r="B122" i="26" s="1"/>
  <c r="B123" i="26" s="1"/>
  <c r="B124" i="26" s="1"/>
  <c r="H46" i="10"/>
  <c r="K46" i="10" s="1"/>
  <c r="N46" i="10" s="1"/>
  <c r="Q46" i="10" s="1"/>
  <c r="T46" i="10" s="1"/>
  <c r="W46" i="10" s="1"/>
  <c r="Z46" i="10" s="1"/>
  <c r="AC46" i="10" s="1"/>
  <c r="AF46" i="10" s="1"/>
  <c r="AI46" i="10" s="1"/>
  <c r="AL46" i="10" s="1"/>
  <c r="I16" i="10"/>
  <c r="L16" i="10" s="1"/>
  <c r="O16" i="10" s="1"/>
  <c r="R16" i="10" s="1"/>
  <c r="U16" i="10" s="1"/>
  <c r="X16" i="10" s="1"/>
  <c r="AA16" i="10" s="1"/>
  <c r="AD16" i="10" s="1"/>
  <c r="AG16" i="10" s="1"/>
  <c r="AJ16" i="10" s="1"/>
  <c r="I15" i="10"/>
  <c r="L15" i="10" s="1"/>
  <c r="O15" i="10" s="1"/>
  <c r="R15" i="10" s="1"/>
  <c r="U15" i="10" s="1"/>
  <c r="X15" i="10" s="1"/>
  <c r="AA15" i="10" s="1"/>
  <c r="AD15" i="10" s="1"/>
  <c r="AG15" i="10" s="1"/>
  <c r="AJ15" i="10" s="1"/>
  <c r="F21" i="10"/>
  <c r="I21" i="10" s="1"/>
  <c r="L21" i="10" s="1"/>
  <c r="O21" i="10" s="1"/>
  <c r="R21" i="10" s="1"/>
  <c r="U21" i="10" s="1"/>
  <c r="X21" i="10" s="1"/>
  <c r="AA21" i="10" s="1"/>
  <c r="AD21" i="10" s="1"/>
  <c r="AG21" i="10" s="1"/>
  <c r="AJ21" i="10" s="1"/>
  <c r="F20" i="10"/>
  <c r="I20" i="10" s="1"/>
  <c r="L20" i="10" s="1"/>
  <c r="O20" i="10" s="1"/>
  <c r="R20" i="10" s="1"/>
  <c r="U20" i="10" s="1"/>
  <c r="X20" i="10" s="1"/>
  <c r="AA20" i="10" s="1"/>
  <c r="AD20" i="10" s="1"/>
  <c r="AG20" i="10" s="1"/>
  <c r="AJ20" i="10" s="1"/>
  <c r="F19" i="10"/>
  <c r="I19" i="10" s="1"/>
  <c r="L19" i="10" s="1"/>
  <c r="O19" i="10" s="1"/>
  <c r="R19" i="10" s="1"/>
  <c r="U19" i="10" s="1"/>
  <c r="X19" i="10" s="1"/>
  <c r="AA19" i="10" s="1"/>
  <c r="AD19" i="10" s="1"/>
  <c r="AG19" i="10" s="1"/>
  <c r="AJ19" i="10" s="1"/>
  <c r="F18" i="10"/>
  <c r="I18" i="10" s="1"/>
  <c r="L18" i="10" s="1"/>
  <c r="O18" i="10" s="1"/>
  <c r="R18" i="10" s="1"/>
  <c r="U18" i="10" s="1"/>
  <c r="X18" i="10" s="1"/>
  <c r="AA18" i="10" s="1"/>
  <c r="AD18" i="10" s="1"/>
  <c r="AG18" i="10" s="1"/>
  <c r="AJ18" i="10" s="1"/>
  <c r="F17" i="10"/>
  <c r="I17" i="10" s="1"/>
  <c r="L17" i="10" s="1"/>
  <c r="O17" i="10" s="1"/>
  <c r="R17" i="10" s="1"/>
  <c r="U17" i="10" s="1"/>
  <c r="X17" i="10" s="1"/>
  <c r="AA17" i="10" s="1"/>
  <c r="AD17" i="10" s="1"/>
  <c r="AG17" i="10" s="1"/>
  <c r="AJ17" i="10" s="1"/>
  <c r="F16" i="10"/>
  <c r="F15" i="10"/>
  <c r="F11" i="10"/>
  <c r="I11" i="10" s="1"/>
  <c r="L11" i="10" s="1"/>
  <c r="O11" i="10" s="1"/>
  <c r="R11" i="10" s="1"/>
  <c r="U11" i="10" s="1"/>
  <c r="X11" i="10" s="1"/>
  <c r="AA11" i="10" s="1"/>
  <c r="F10" i="10"/>
  <c r="I10" i="10" s="1"/>
  <c r="L10" i="10" s="1"/>
  <c r="O10" i="10" s="1"/>
  <c r="R10" i="10" s="1"/>
  <c r="U10" i="10" s="1"/>
  <c r="X10" i="10" s="1"/>
  <c r="AA10" i="10" s="1"/>
  <c r="F9" i="10"/>
  <c r="I9" i="10" s="1"/>
  <c r="L9" i="10" s="1"/>
  <c r="O9" i="10" s="1"/>
  <c r="R9" i="10" s="1"/>
  <c r="U9" i="10" s="1"/>
  <c r="X9" i="10" s="1"/>
  <c r="AA9" i="10" s="1"/>
  <c r="F8" i="10"/>
  <c r="I8" i="10" s="1"/>
  <c r="L8" i="10" s="1"/>
  <c r="O8" i="10" s="1"/>
  <c r="R8" i="10" s="1"/>
  <c r="U8" i="10" s="1"/>
  <c r="X8" i="10" s="1"/>
  <c r="AA8" i="10" s="1"/>
  <c r="F7" i="10"/>
  <c r="I7" i="10" s="1"/>
  <c r="L7" i="10" s="1"/>
  <c r="O7" i="10" s="1"/>
  <c r="R7" i="10" s="1"/>
  <c r="U7" i="10" s="1"/>
  <c r="X7" i="10" s="1"/>
  <c r="AA7" i="10" s="1"/>
  <c r="F6" i="10"/>
  <c r="I6" i="10" s="1"/>
  <c r="L6" i="10" s="1"/>
  <c r="O6" i="10" s="1"/>
  <c r="R6" i="10" s="1"/>
  <c r="U6" i="10" s="1"/>
  <c r="X6" i="10" s="1"/>
  <c r="AA6" i="10" s="1"/>
  <c r="E22" i="10"/>
  <c r="P17" i="26"/>
  <c r="O17" i="26"/>
  <c r="M17" i="26"/>
  <c r="L17" i="26"/>
  <c r="J17" i="26"/>
  <c r="I17" i="26"/>
  <c r="G17" i="26"/>
  <c r="F17" i="26"/>
  <c r="F20" i="26" s="1"/>
  <c r="D116" i="26" s="1"/>
  <c r="P48" i="19"/>
  <c r="O48" i="19"/>
  <c r="N48" i="19"/>
  <c r="M48" i="19"/>
  <c r="L48" i="19"/>
  <c r="K48" i="19"/>
  <c r="J48" i="19"/>
  <c r="I48" i="19"/>
  <c r="H48" i="19"/>
  <c r="G48" i="19"/>
  <c r="P48" i="1"/>
  <c r="O48" i="1"/>
  <c r="N48" i="1"/>
  <c r="M48" i="1"/>
  <c r="L48" i="1"/>
  <c r="K48" i="1"/>
  <c r="J48" i="1"/>
  <c r="I48" i="1"/>
  <c r="H48" i="1"/>
  <c r="G48" i="1"/>
  <c r="F48" i="1"/>
  <c r="F48" i="19"/>
  <c r="G39" i="19"/>
  <c r="H39" i="19" s="1"/>
  <c r="I39" i="19" s="1"/>
  <c r="J39" i="19" s="1"/>
  <c r="K39" i="19" s="1"/>
  <c r="L39" i="19" s="1"/>
  <c r="M39" i="19" s="1"/>
  <c r="N39" i="19" s="1"/>
  <c r="O39" i="19" s="1"/>
  <c r="P39" i="19" s="1"/>
  <c r="M30" i="19"/>
  <c r="N30" i="19" s="1"/>
  <c r="O30" i="19" s="1"/>
  <c r="P30" i="19" s="1"/>
  <c r="K23" i="14"/>
  <c r="I23" i="14" s="1"/>
  <c r="G39" i="1"/>
  <c r="H39" i="1" s="1"/>
  <c r="I39" i="1" s="1"/>
  <c r="J39" i="1" s="1"/>
  <c r="K39" i="1" s="1"/>
  <c r="L39" i="1" s="1"/>
  <c r="M39" i="1" s="1"/>
  <c r="N39" i="1" s="1"/>
  <c r="O39" i="1" s="1"/>
  <c r="P39" i="1" s="1"/>
  <c r="M30" i="1"/>
  <c r="N30" i="1" s="1"/>
  <c r="O30" i="1" s="1"/>
  <c r="P30" i="1" s="1"/>
  <c r="K23" i="2"/>
  <c r="I23" i="2" s="1"/>
  <c r="G184" i="1"/>
  <c r="H184" i="1" s="1"/>
  <c r="I184" i="1" s="1"/>
  <c r="J184" i="1" s="1"/>
  <c r="K184" i="1" s="1"/>
  <c r="L184" i="1" s="1"/>
  <c r="M184" i="1" s="1"/>
  <c r="N184" i="1" s="1"/>
  <c r="O184" i="1" s="1"/>
  <c r="P184" i="1" s="1"/>
  <c r="G174" i="1"/>
  <c r="H174" i="1" s="1"/>
  <c r="I174" i="1" s="1"/>
  <c r="J174" i="1" s="1"/>
  <c r="K174" i="1" s="1"/>
  <c r="L174" i="1" s="1"/>
  <c r="M174" i="1" s="1"/>
  <c r="N174" i="1" s="1"/>
  <c r="O174" i="1" s="1"/>
  <c r="P174" i="1" s="1"/>
  <c r="E89" i="31"/>
  <c r="F89" i="31" s="1"/>
  <c r="G89" i="31" s="1"/>
  <c r="H89" i="31" s="1"/>
  <c r="I89" i="31" s="1"/>
  <c r="J89" i="31" s="1"/>
  <c r="K89" i="31" s="1"/>
  <c r="L89" i="31" s="1"/>
  <c r="M89" i="31" s="1"/>
  <c r="N89" i="31" s="1"/>
  <c r="O89" i="31" s="1"/>
  <c r="E88" i="31"/>
  <c r="F88" i="31" s="1"/>
  <c r="G88" i="31" s="1"/>
  <c r="H88" i="31" s="1"/>
  <c r="I88" i="31" s="1"/>
  <c r="J88" i="31" s="1"/>
  <c r="K88" i="31" s="1"/>
  <c r="L88" i="31" s="1"/>
  <c r="M88" i="31" s="1"/>
  <c r="N88" i="31" s="1"/>
  <c r="O88" i="31" s="1"/>
  <c r="F7" i="27"/>
  <c r="I7" i="27" s="1"/>
  <c r="L7" i="27" s="1"/>
  <c r="U12" i="10"/>
  <c r="X12" i="10" s="1"/>
  <c r="AA12" i="10" s="1"/>
  <c r="G12" i="10"/>
  <c r="H12" i="10" s="1"/>
  <c r="E12" i="10"/>
  <c r="G11" i="10"/>
  <c r="J11" i="10" s="1"/>
  <c r="E11" i="10"/>
  <c r="G10" i="10"/>
  <c r="J10" i="10" s="1"/>
  <c r="M10" i="10" s="1"/>
  <c r="E10" i="10"/>
  <c r="G9" i="10"/>
  <c r="E9" i="10"/>
  <c r="G8" i="10"/>
  <c r="E8" i="10"/>
  <c r="G17" i="10"/>
  <c r="J17" i="10" s="1"/>
  <c r="G18" i="10"/>
  <c r="G19" i="10"/>
  <c r="J19" i="10" s="1"/>
  <c r="G20" i="10"/>
  <c r="G21" i="10"/>
  <c r="E17" i="10"/>
  <c r="E18" i="10"/>
  <c r="E19" i="10"/>
  <c r="E20" i="10"/>
  <c r="E21" i="10"/>
  <c r="E16" i="10"/>
  <c r="E15" i="10"/>
  <c r="G16" i="10"/>
  <c r="J16" i="10" s="1"/>
  <c r="G15" i="10"/>
  <c r="J15" i="10" s="1"/>
  <c r="H8" i="10" l="1"/>
  <c r="F116" i="26"/>
  <c r="G116" i="26" s="1"/>
  <c r="K15" i="10"/>
  <c r="H21" i="10"/>
  <c r="H20" i="10"/>
  <c r="H18" i="10"/>
  <c r="H9" i="10"/>
  <c r="O7" i="27"/>
  <c r="H10" i="10"/>
  <c r="J21" i="10"/>
  <c r="K21" i="10" s="1"/>
  <c r="M11" i="10"/>
  <c r="K11" i="10"/>
  <c r="AD11" i="10"/>
  <c r="N10" i="10"/>
  <c r="P10" i="10"/>
  <c r="J12" i="10"/>
  <c r="J9" i="10"/>
  <c r="J8" i="10"/>
  <c r="K10" i="10"/>
  <c r="H11" i="10"/>
  <c r="J18" i="10"/>
  <c r="K18" i="10" s="1"/>
  <c r="H19" i="10"/>
  <c r="H17" i="10"/>
  <c r="K19" i="10"/>
  <c r="M19" i="10"/>
  <c r="K16" i="10"/>
  <c r="M16" i="10"/>
  <c r="K17" i="10"/>
  <c r="M17" i="10"/>
  <c r="J20" i="10"/>
  <c r="M15" i="10"/>
  <c r="H16" i="10"/>
  <c r="H15" i="10"/>
  <c r="H116" i="26" l="1"/>
  <c r="I116" i="26" s="1"/>
  <c r="M21" i="10"/>
  <c r="N21" i="10" s="1"/>
  <c r="Q10" i="10"/>
  <c r="S10" i="10"/>
  <c r="K8" i="10"/>
  <c r="M8" i="10"/>
  <c r="AD8" i="10"/>
  <c r="AG11" i="10"/>
  <c r="K12" i="10"/>
  <c r="M12" i="10"/>
  <c r="AD12" i="10"/>
  <c r="P11" i="10"/>
  <c r="N11" i="10"/>
  <c r="M9" i="10"/>
  <c r="K9" i="10"/>
  <c r="AD10" i="10"/>
  <c r="M18" i="10"/>
  <c r="N17" i="10"/>
  <c r="P17" i="10"/>
  <c r="N16" i="10"/>
  <c r="P16" i="10"/>
  <c r="N15" i="10"/>
  <c r="P15" i="10"/>
  <c r="H22" i="10"/>
  <c r="N19" i="10"/>
  <c r="P19" i="10"/>
  <c r="K20" i="10"/>
  <c r="K22" i="10" s="1"/>
  <c r="M20" i="10"/>
  <c r="J116" i="26" l="1"/>
  <c r="K116" i="26" s="1"/>
  <c r="P21" i="10"/>
  <c r="Q21" i="10" s="1"/>
  <c r="AJ11" i="10"/>
  <c r="AG10" i="10"/>
  <c r="AG8" i="10"/>
  <c r="P12" i="10"/>
  <c r="N12" i="10"/>
  <c r="T10" i="10"/>
  <c r="V10" i="10"/>
  <c r="S11" i="10"/>
  <c r="Q11" i="10"/>
  <c r="AD9" i="10"/>
  <c r="P8" i="10"/>
  <c r="N8" i="10"/>
  <c r="AG12" i="10"/>
  <c r="P9" i="10"/>
  <c r="N9" i="10"/>
  <c r="N18" i="10"/>
  <c r="P18" i="10"/>
  <c r="Q15" i="10"/>
  <c r="S15" i="10"/>
  <c r="Q19" i="10"/>
  <c r="S19" i="10"/>
  <c r="Q17" i="10"/>
  <c r="S17" i="10"/>
  <c r="N20" i="10"/>
  <c r="P20" i="10"/>
  <c r="Q16" i="10"/>
  <c r="S16" i="10"/>
  <c r="S21" i="10" l="1"/>
  <c r="V21" i="10" s="1"/>
  <c r="L116" i="26"/>
  <c r="N22" i="10"/>
  <c r="S8" i="10"/>
  <c r="Q8" i="10"/>
  <c r="AJ8" i="10"/>
  <c r="S9" i="10"/>
  <c r="Q9" i="10"/>
  <c r="V11" i="10"/>
  <c r="T11" i="10"/>
  <c r="AJ10" i="10"/>
  <c r="Q12" i="10"/>
  <c r="S12" i="10"/>
  <c r="AJ12" i="10"/>
  <c r="Y10" i="10"/>
  <c r="W10" i="10"/>
  <c r="AG9" i="10"/>
  <c r="S18" i="10"/>
  <c r="Q18" i="10"/>
  <c r="Q20" i="10"/>
  <c r="S20" i="10"/>
  <c r="T19" i="10"/>
  <c r="V19" i="10"/>
  <c r="T15" i="10"/>
  <c r="V15" i="10"/>
  <c r="V17" i="10"/>
  <c r="T17" i="10"/>
  <c r="T16" i="10"/>
  <c r="V16" i="10"/>
  <c r="T21" i="10" l="1"/>
  <c r="M116" i="26"/>
  <c r="Q22" i="10"/>
  <c r="Y11" i="10"/>
  <c r="W11" i="10"/>
  <c r="V9" i="10"/>
  <c r="T9" i="10"/>
  <c r="AB10" i="10"/>
  <c r="Z10" i="10"/>
  <c r="V12" i="10"/>
  <c r="T12" i="10"/>
  <c r="AJ9" i="10"/>
  <c r="V8" i="10"/>
  <c r="T8" i="10"/>
  <c r="T18" i="10"/>
  <c r="V18" i="10"/>
  <c r="W15" i="10"/>
  <c r="Y15" i="10"/>
  <c r="Y17" i="10"/>
  <c r="W17" i="10"/>
  <c r="T20" i="10"/>
  <c r="V20" i="10"/>
  <c r="W16" i="10"/>
  <c r="Y16" i="10"/>
  <c r="W19" i="10"/>
  <c r="Y19" i="10"/>
  <c r="Y21" i="10"/>
  <c r="W21" i="10"/>
  <c r="N116" i="26" l="1"/>
  <c r="O116" i="26" s="1"/>
  <c r="P116" i="26" s="1"/>
  <c r="T22" i="10"/>
  <c r="Y8" i="10"/>
  <c r="W8" i="10"/>
  <c r="AE10" i="10"/>
  <c r="AC10" i="10"/>
  <c r="Y9" i="10"/>
  <c r="W9" i="10"/>
  <c r="Y12" i="10"/>
  <c r="W12" i="10"/>
  <c r="AB11" i="10"/>
  <c r="Z11" i="10"/>
  <c r="Y18" i="10"/>
  <c r="W18" i="10"/>
  <c r="Y20" i="10"/>
  <c r="W20" i="10"/>
  <c r="AB21" i="10"/>
  <c r="Z21" i="10"/>
  <c r="AB19" i="10"/>
  <c r="Z19" i="10"/>
  <c r="AB15" i="10"/>
  <c r="Z15" i="10"/>
  <c r="AB16" i="10"/>
  <c r="Z16" i="10"/>
  <c r="AB17" i="10"/>
  <c r="Z17" i="10"/>
  <c r="W22" i="10" l="1"/>
  <c r="AE11" i="10"/>
  <c r="AC11" i="10"/>
  <c r="AH10" i="10"/>
  <c r="AF10" i="10"/>
  <c r="AB9" i="10"/>
  <c r="Z9" i="10"/>
  <c r="AB12" i="10"/>
  <c r="Z12" i="10"/>
  <c r="AB8" i="10"/>
  <c r="Z8" i="10"/>
  <c r="Z18" i="10"/>
  <c r="AB18" i="10"/>
  <c r="AE17" i="10"/>
  <c r="AC17" i="10"/>
  <c r="AE16" i="10"/>
  <c r="AC16" i="10"/>
  <c r="AE19" i="10"/>
  <c r="AC19" i="10"/>
  <c r="AE21" i="10"/>
  <c r="AC21" i="10"/>
  <c r="AE15" i="10"/>
  <c r="AC15" i="10"/>
  <c r="AB20" i="10"/>
  <c r="Z20" i="10"/>
  <c r="Z22" i="10" l="1"/>
  <c r="AE12" i="10"/>
  <c r="AC12" i="10"/>
  <c r="AE9" i="10"/>
  <c r="AC9" i="10"/>
  <c r="AK10" i="10"/>
  <c r="AL10" i="10" s="1"/>
  <c r="AI10" i="10"/>
  <c r="AE8" i="10"/>
  <c r="AC8" i="10"/>
  <c r="AH11" i="10"/>
  <c r="AF11" i="10"/>
  <c r="AC18" i="10"/>
  <c r="AE18" i="10"/>
  <c r="AE20" i="10"/>
  <c r="AC20" i="10"/>
  <c r="AH16" i="10"/>
  <c r="AF16" i="10"/>
  <c r="AH17" i="10"/>
  <c r="AF17" i="10"/>
  <c r="AH19" i="10"/>
  <c r="AF19" i="10"/>
  <c r="AH15" i="10"/>
  <c r="AF15" i="10"/>
  <c r="AH21" i="10"/>
  <c r="AF21" i="10"/>
  <c r="AC22" i="10" l="1"/>
  <c r="AH8" i="10"/>
  <c r="AF8" i="10"/>
  <c r="AH9" i="10"/>
  <c r="AF9" i="10"/>
  <c r="AK11" i="10"/>
  <c r="AL11" i="10" s="1"/>
  <c r="AI11" i="10"/>
  <c r="AH12" i="10"/>
  <c r="AF12" i="10"/>
  <c r="AH18" i="10"/>
  <c r="AF18" i="10"/>
  <c r="AK16" i="10"/>
  <c r="AL16" i="10" s="1"/>
  <c r="AI16" i="10"/>
  <c r="AK21" i="10"/>
  <c r="AL21" i="10" s="1"/>
  <c r="AI21" i="10"/>
  <c r="AK19" i="10"/>
  <c r="AL19" i="10" s="1"/>
  <c r="AI19" i="10"/>
  <c r="AK17" i="10"/>
  <c r="AL17" i="10" s="1"/>
  <c r="AI17" i="10"/>
  <c r="AK15" i="10"/>
  <c r="AL15" i="10" s="1"/>
  <c r="AI15" i="10"/>
  <c r="AH20" i="10"/>
  <c r="AF20" i="10"/>
  <c r="AF22" i="10" l="1"/>
  <c r="AK12" i="10"/>
  <c r="AL12" i="10" s="1"/>
  <c r="AI12" i="10"/>
  <c r="AK9" i="10"/>
  <c r="AL9" i="10" s="1"/>
  <c r="AI9" i="10"/>
  <c r="AK8" i="10"/>
  <c r="AL8" i="10" s="1"/>
  <c r="AI8" i="10"/>
  <c r="AK18" i="10"/>
  <c r="AL18" i="10" s="1"/>
  <c r="AI18" i="10"/>
  <c r="AK20" i="10"/>
  <c r="AL20" i="10" s="1"/>
  <c r="AI20" i="10"/>
  <c r="AI22" i="10" l="1"/>
  <c r="AL22" i="10"/>
  <c r="R38" i="10" l="1"/>
  <c r="R39" i="10"/>
  <c r="U39" i="10" s="1"/>
  <c r="X39" i="10" s="1"/>
  <c r="R40" i="10"/>
  <c r="U40" i="10" s="1"/>
  <c r="X40" i="10" s="1"/>
  <c r="R41" i="10"/>
  <c r="R28" i="10"/>
  <c r="R29" i="10"/>
  <c r="U29" i="10" s="1"/>
  <c r="X29" i="10" s="1"/>
  <c r="R30" i="10"/>
  <c r="U30" i="10" s="1"/>
  <c r="X30" i="10" s="1"/>
  <c r="R31" i="10"/>
  <c r="U31" i="10" s="1"/>
  <c r="X31" i="10" s="1"/>
  <c r="R37" i="10"/>
  <c r="U37" i="10" s="1"/>
  <c r="X37" i="10" s="1"/>
  <c r="R36" i="10"/>
  <c r="U36" i="10" s="1"/>
  <c r="X36" i="10" s="1"/>
  <c r="R35" i="10"/>
  <c r="U35" i="10" s="1"/>
  <c r="X35" i="10" s="1"/>
  <c r="R27" i="10"/>
  <c r="U27" i="10" s="1"/>
  <c r="X27" i="10" s="1"/>
  <c r="R26" i="10"/>
  <c r="U26" i="10" s="1"/>
  <c r="X26" i="10" s="1"/>
  <c r="AA26" i="10" s="1"/>
  <c r="AD26" i="10" s="1"/>
  <c r="AG26" i="10" s="1"/>
  <c r="AJ26" i="10" s="1"/>
  <c r="R25" i="10"/>
  <c r="U25" i="10" s="1"/>
  <c r="X25" i="10" s="1"/>
  <c r="O45" i="10"/>
  <c r="L45" i="10"/>
  <c r="I45" i="10"/>
  <c r="F45" i="10"/>
  <c r="C45" i="10"/>
  <c r="E7" i="10"/>
  <c r="E6" i="10"/>
  <c r="E41" i="10"/>
  <c r="E40" i="10"/>
  <c r="E39" i="10"/>
  <c r="E38" i="10"/>
  <c r="E37" i="10"/>
  <c r="E36" i="10"/>
  <c r="E35" i="10"/>
  <c r="E31" i="10"/>
  <c r="E30" i="10"/>
  <c r="E29" i="10"/>
  <c r="E28" i="10"/>
  <c r="E27" i="10"/>
  <c r="E26" i="10"/>
  <c r="E25" i="10"/>
  <c r="G41" i="10"/>
  <c r="G40" i="10"/>
  <c r="J40" i="10" s="1"/>
  <c r="G39" i="10"/>
  <c r="G38" i="10"/>
  <c r="J38" i="10" s="1"/>
  <c r="G37" i="10"/>
  <c r="J37" i="10" s="1"/>
  <c r="G36" i="10"/>
  <c r="J36" i="10" s="1"/>
  <c r="G35" i="10"/>
  <c r="J35" i="10" s="1"/>
  <c r="G28" i="10"/>
  <c r="J28" i="10" s="1"/>
  <c r="G29" i="10"/>
  <c r="G30" i="10"/>
  <c r="J30" i="10" s="1"/>
  <c r="G31" i="10"/>
  <c r="J31" i="10" s="1"/>
  <c r="G27" i="10"/>
  <c r="J27" i="10" s="1"/>
  <c r="G26" i="10"/>
  <c r="J26" i="10" s="1"/>
  <c r="G25" i="10"/>
  <c r="R7" i="27"/>
  <c r="U7" i="27" s="1"/>
  <c r="X7" i="27" s="1"/>
  <c r="AA7" i="27" s="1"/>
  <c r="AD7" i="27" s="1"/>
  <c r="AG7" i="27" s="1"/>
  <c r="AJ7" i="27" s="1"/>
  <c r="C53" i="24"/>
  <c r="O50" i="24"/>
  <c r="O48" i="24"/>
  <c r="E6" i="30"/>
  <c r="E13" i="30" s="1"/>
  <c r="AJ8" i="30"/>
  <c r="AJ12" i="30" s="1"/>
  <c r="AG8" i="30"/>
  <c r="AG12" i="30" s="1"/>
  <c r="AD8" i="30"/>
  <c r="AD12" i="30" s="1"/>
  <c r="AA8" i="30"/>
  <c r="AA12" i="30" s="1"/>
  <c r="X8" i="30"/>
  <c r="X12" i="30" s="1"/>
  <c r="U8" i="30"/>
  <c r="U12" i="30" s="1"/>
  <c r="R8" i="30"/>
  <c r="R12" i="30" s="1"/>
  <c r="O8" i="30"/>
  <c r="O12" i="30" s="1"/>
  <c r="I8" i="30"/>
  <c r="I12" i="30" s="1"/>
  <c r="F8" i="30"/>
  <c r="F12" i="30" s="1"/>
  <c r="D8" i="30"/>
  <c r="D12" i="30" s="1"/>
  <c r="C8" i="30"/>
  <c r="C12" i="30" s="1"/>
  <c r="G6" i="30"/>
  <c r="H6" i="30" s="1"/>
  <c r="H13" i="30" s="1"/>
  <c r="I14" i="3"/>
  <c r="I13" i="3"/>
  <c r="I12" i="3"/>
  <c r="I11" i="3"/>
  <c r="I10" i="3"/>
  <c r="I9" i="3"/>
  <c r="I8" i="3"/>
  <c r="I7" i="3"/>
  <c r="AD7" i="10"/>
  <c r="AG7" i="10" s="1"/>
  <c r="AJ7" i="10" s="1"/>
  <c r="AD6" i="10"/>
  <c r="AG6" i="10" s="1"/>
  <c r="AJ6" i="10" s="1"/>
  <c r="H9" i="27"/>
  <c r="K9" i="27" s="1"/>
  <c r="N9" i="27" s="1"/>
  <c r="Q9" i="27" s="1"/>
  <c r="T9" i="27" s="1"/>
  <c r="W9" i="27" s="1"/>
  <c r="Z9" i="27" s="1"/>
  <c r="AC9" i="27" s="1"/>
  <c r="AF9" i="27" s="1"/>
  <c r="AI9" i="27" s="1"/>
  <c r="AL9" i="27" s="1"/>
  <c r="G7" i="27"/>
  <c r="E10" i="27"/>
  <c r="E7" i="27"/>
  <c r="E17" i="27" s="1"/>
  <c r="H8" i="27"/>
  <c r="K8" i="27" s="1"/>
  <c r="N8" i="27" s="1"/>
  <c r="Q8" i="27" s="1"/>
  <c r="T8" i="27" s="1"/>
  <c r="W8" i="27" s="1"/>
  <c r="Z8" i="27" s="1"/>
  <c r="AC8" i="27" s="1"/>
  <c r="AF8" i="27" s="1"/>
  <c r="AI8" i="27" s="1"/>
  <c r="AL8" i="27" s="1"/>
  <c r="G10" i="27"/>
  <c r="H10" i="27" s="1"/>
  <c r="E13" i="10" l="1"/>
  <c r="E47" i="10" s="1"/>
  <c r="D34" i="23" s="1"/>
  <c r="K35" i="10"/>
  <c r="M35" i="10"/>
  <c r="K31" i="10"/>
  <c r="M31" i="10"/>
  <c r="H39" i="10"/>
  <c r="J39" i="10"/>
  <c r="AA25" i="10"/>
  <c r="AA29" i="10"/>
  <c r="K30" i="10"/>
  <c r="M30" i="10"/>
  <c r="U28" i="10"/>
  <c r="X28" i="10" s="1"/>
  <c r="H29" i="10"/>
  <c r="J29" i="10"/>
  <c r="AA27" i="10"/>
  <c r="AA40" i="10"/>
  <c r="H25" i="10"/>
  <c r="J25" i="10"/>
  <c r="K36" i="10"/>
  <c r="M36" i="10"/>
  <c r="AA37" i="10"/>
  <c r="U38" i="10"/>
  <c r="K40" i="10"/>
  <c r="M40" i="10"/>
  <c r="H41" i="10"/>
  <c r="J41" i="10"/>
  <c r="K28" i="10"/>
  <c r="M28" i="10"/>
  <c r="AA39" i="10"/>
  <c r="K26" i="10"/>
  <c r="M26" i="10"/>
  <c r="K37" i="10"/>
  <c r="M37" i="10"/>
  <c r="AA31" i="10"/>
  <c r="AA35" i="10"/>
  <c r="AA36" i="10"/>
  <c r="K27" i="10"/>
  <c r="M27" i="10"/>
  <c r="M38" i="10"/>
  <c r="K38" i="10"/>
  <c r="AA30" i="10"/>
  <c r="E42" i="10"/>
  <c r="E32" i="10"/>
  <c r="E44" i="10" s="1"/>
  <c r="H31" i="10"/>
  <c r="H30" i="10"/>
  <c r="R45" i="10"/>
  <c r="U41" i="10"/>
  <c r="X41" i="10" s="1"/>
  <c r="H28" i="10"/>
  <c r="H35" i="10"/>
  <c r="H38" i="10"/>
  <c r="H36" i="10"/>
  <c r="H40" i="10"/>
  <c r="H37" i="10"/>
  <c r="H27" i="10"/>
  <c r="H26" i="10"/>
  <c r="G8" i="30"/>
  <c r="G12" i="30" s="1"/>
  <c r="J6" i="30"/>
  <c r="J10" i="27"/>
  <c r="N27" i="10" l="1"/>
  <c r="P27" i="10"/>
  <c r="N36" i="10"/>
  <c r="P36" i="10"/>
  <c r="K41" i="10"/>
  <c r="M41" i="10"/>
  <c r="K29" i="10"/>
  <c r="M29" i="10"/>
  <c r="N26" i="10"/>
  <c r="P26" i="10"/>
  <c r="N30" i="10"/>
  <c r="P30" i="10"/>
  <c r="AD39" i="10"/>
  <c r="X38" i="10"/>
  <c r="K25" i="10"/>
  <c r="M25" i="10"/>
  <c r="AD30" i="10"/>
  <c r="N28" i="10"/>
  <c r="P28" i="10"/>
  <c r="AD37" i="10"/>
  <c r="AD27" i="10"/>
  <c r="AD29" i="10"/>
  <c r="N35" i="10"/>
  <c r="P35" i="10"/>
  <c r="N37" i="10"/>
  <c r="P37" i="10"/>
  <c r="AD25" i="10"/>
  <c r="AD36" i="10"/>
  <c r="N40" i="10"/>
  <c r="P40" i="10"/>
  <c r="K39" i="10"/>
  <c r="K42" i="10" s="1"/>
  <c r="M39" i="10"/>
  <c r="AA28" i="10"/>
  <c r="AD35" i="10"/>
  <c r="AD40" i="10"/>
  <c r="N31" i="10"/>
  <c r="P31" i="10"/>
  <c r="AA41" i="10"/>
  <c r="P38" i="10"/>
  <c r="N38" i="10"/>
  <c r="AD31" i="10"/>
  <c r="U45" i="10"/>
  <c r="H32" i="10"/>
  <c r="H42" i="10"/>
  <c r="J8" i="30"/>
  <c r="J12" i="30" s="1"/>
  <c r="M6" i="30"/>
  <c r="K6" i="30"/>
  <c r="K13" i="30" s="1"/>
  <c r="K10" i="27"/>
  <c r="M10" i="27"/>
  <c r="N29" i="10" l="1"/>
  <c r="P29" i="10"/>
  <c r="AG39" i="10"/>
  <c r="Q37" i="10"/>
  <c r="S37" i="10"/>
  <c r="Q30" i="10"/>
  <c r="S30" i="10"/>
  <c r="Q36" i="10"/>
  <c r="S36" i="10"/>
  <c r="N39" i="10"/>
  <c r="P39" i="10"/>
  <c r="AG31" i="10"/>
  <c r="Q28" i="10"/>
  <c r="S28" i="10"/>
  <c r="Q31" i="10"/>
  <c r="S31" i="10"/>
  <c r="AG37" i="10"/>
  <c r="AG40" i="10"/>
  <c r="Q35" i="10"/>
  <c r="S35" i="10"/>
  <c r="AG35" i="10"/>
  <c r="AG36" i="10"/>
  <c r="AG29" i="10"/>
  <c r="AG30" i="10"/>
  <c r="S38" i="10"/>
  <c r="Q38" i="10"/>
  <c r="AD41" i="10"/>
  <c r="AD28" i="10"/>
  <c r="AG25" i="10"/>
  <c r="AG27" i="10"/>
  <c r="N25" i="10"/>
  <c r="N32" i="10" s="1"/>
  <c r="P25" i="10"/>
  <c r="Q26" i="10"/>
  <c r="S26" i="10"/>
  <c r="Q27" i="10"/>
  <c r="S27" i="10"/>
  <c r="AA38" i="10"/>
  <c r="Q40" i="10"/>
  <c r="S40" i="10"/>
  <c r="N41" i="10"/>
  <c r="P41" i="10"/>
  <c r="X45" i="10"/>
  <c r="K32" i="10"/>
  <c r="H44" i="10"/>
  <c r="K44" i="10"/>
  <c r="P6" i="30"/>
  <c r="N6" i="30"/>
  <c r="M8" i="30"/>
  <c r="M12" i="30" s="1"/>
  <c r="N10" i="27"/>
  <c r="P10" i="27"/>
  <c r="N42" i="10" l="1"/>
  <c r="V28" i="10"/>
  <c r="T28" i="10"/>
  <c r="T30" i="10"/>
  <c r="V30" i="10"/>
  <c r="AG28" i="10"/>
  <c r="AJ36" i="10"/>
  <c r="T26" i="10"/>
  <c r="V26" i="10"/>
  <c r="AG41" i="10"/>
  <c r="AJ31" i="10"/>
  <c r="Q39" i="10"/>
  <c r="S39" i="10"/>
  <c r="AJ27" i="10"/>
  <c r="Q41" i="10"/>
  <c r="S41" i="10"/>
  <c r="AJ29" i="10"/>
  <c r="AJ40" i="10"/>
  <c r="T37" i="10"/>
  <c r="V37" i="10"/>
  <c r="T40" i="10"/>
  <c r="V40" i="10"/>
  <c r="Q25" i="10"/>
  <c r="S25" i="10"/>
  <c r="AJ37" i="10"/>
  <c r="AJ39" i="10"/>
  <c r="AD38" i="10"/>
  <c r="AA45" i="10"/>
  <c r="AJ35" i="10"/>
  <c r="T31" i="10"/>
  <c r="V31" i="10"/>
  <c r="V38" i="10"/>
  <c r="T38" i="10"/>
  <c r="T36" i="10"/>
  <c r="V36" i="10"/>
  <c r="Q29" i="10"/>
  <c r="S29" i="10"/>
  <c r="T27" i="10"/>
  <c r="V27" i="10"/>
  <c r="AJ25" i="10"/>
  <c r="AJ30" i="10"/>
  <c r="T35" i="10"/>
  <c r="V35" i="10"/>
  <c r="N44" i="10"/>
  <c r="P8" i="30"/>
  <c r="P12" i="30" s="1"/>
  <c r="N13" i="30"/>
  <c r="S6" i="30"/>
  <c r="Q6" i="30"/>
  <c r="Q13" i="30" s="1"/>
  <c r="S10" i="27"/>
  <c r="Q10" i="27"/>
  <c r="Q42" i="10" l="1"/>
  <c r="W36" i="10"/>
  <c r="Y36" i="10"/>
  <c r="T25" i="10"/>
  <c r="V25" i="10"/>
  <c r="T41" i="10"/>
  <c r="V41" i="10"/>
  <c r="AG38" i="10"/>
  <c r="AJ41" i="10"/>
  <c r="W27" i="10"/>
  <c r="Y27" i="10"/>
  <c r="AJ28" i="10"/>
  <c r="Q32" i="10"/>
  <c r="Q44" i="10" s="1"/>
  <c r="W40" i="10"/>
  <c r="Y40" i="10"/>
  <c r="W30" i="10"/>
  <c r="Y30" i="10"/>
  <c r="Y38" i="10"/>
  <c r="W38" i="10"/>
  <c r="AD45" i="10"/>
  <c r="W37" i="10"/>
  <c r="Y37" i="10"/>
  <c r="W26" i="10"/>
  <c r="Y26" i="10"/>
  <c r="W31" i="10"/>
  <c r="Y31" i="10"/>
  <c r="W28" i="10"/>
  <c r="Y28" i="10"/>
  <c r="W35" i="10"/>
  <c r="Y35" i="10"/>
  <c r="T29" i="10"/>
  <c r="V29" i="10"/>
  <c r="T39" i="10"/>
  <c r="V39" i="10"/>
  <c r="V6" i="30"/>
  <c r="T6" i="30"/>
  <c r="S8" i="30"/>
  <c r="S12" i="30" s="1"/>
  <c r="V10" i="27"/>
  <c r="T10" i="27"/>
  <c r="T32" i="10" l="1"/>
  <c r="T42" i="10"/>
  <c r="T44" i="10" s="1"/>
  <c r="AB28" i="10"/>
  <c r="Z28" i="10"/>
  <c r="W41" i="10"/>
  <c r="Y41" i="10"/>
  <c r="AB40" i="10"/>
  <c r="Z40" i="10"/>
  <c r="W25" i="10"/>
  <c r="Y25" i="10"/>
  <c r="AB31" i="10"/>
  <c r="Z31" i="10"/>
  <c r="W29" i="10"/>
  <c r="Y29" i="10"/>
  <c r="AB38" i="10"/>
  <c r="Z38" i="10"/>
  <c r="AB36" i="10"/>
  <c r="Z36" i="10"/>
  <c r="AB27" i="10"/>
  <c r="Z27" i="10"/>
  <c r="W39" i="10"/>
  <c r="Y39" i="10"/>
  <c r="AJ38" i="10"/>
  <c r="AJ45" i="10" s="1"/>
  <c r="AG45" i="10"/>
  <c r="AB30" i="10"/>
  <c r="Z30" i="10"/>
  <c r="AB37" i="10"/>
  <c r="Z37" i="10"/>
  <c r="AB35" i="10"/>
  <c r="Z35" i="10"/>
  <c r="Z26" i="10"/>
  <c r="AB26" i="10"/>
  <c r="V8" i="30"/>
  <c r="V12" i="30" s="1"/>
  <c r="T13" i="30"/>
  <c r="Y6" i="30"/>
  <c r="W6" i="30"/>
  <c r="W13" i="30" s="1"/>
  <c r="W10" i="27"/>
  <c r="Y10" i="27"/>
  <c r="W42" i="10" l="1"/>
  <c r="W44" i="10" s="1"/>
  <c r="W32" i="10"/>
  <c r="AE38" i="10"/>
  <c r="AC38" i="10"/>
  <c r="AB39" i="10"/>
  <c r="Z39" i="10"/>
  <c r="Z42" i="10" s="1"/>
  <c r="AE37" i="10"/>
  <c r="AC37" i="10"/>
  <c r="AE35" i="10"/>
  <c r="AC35" i="10"/>
  <c r="AE36" i="10"/>
  <c r="AC36" i="10"/>
  <c r="AB25" i="10"/>
  <c r="Z25" i="10"/>
  <c r="AB29" i="10"/>
  <c r="Z29" i="10"/>
  <c r="AE40" i="10"/>
  <c r="AC40" i="10"/>
  <c r="AB41" i="10"/>
  <c r="Z41" i="10"/>
  <c r="AC26" i="10"/>
  <c r="AE26" i="10"/>
  <c r="AE27" i="10"/>
  <c r="AC27" i="10"/>
  <c r="AE30" i="10"/>
  <c r="AC30" i="10"/>
  <c r="AE31" i="10"/>
  <c r="AC31" i="10"/>
  <c r="AE28" i="10"/>
  <c r="AC28" i="10"/>
  <c r="AB6" i="30"/>
  <c r="Z6" i="30"/>
  <c r="Y8" i="30"/>
  <c r="Y12" i="30" s="1"/>
  <c r="Z10" i="27"/>
  <c r="AB10" i="27"/>
  <c r="AH40" i="10" l="1"/>
  <c r="AF40" i="10"/>
  <c r="AH27" i="10"/>
  <c r="AF27" i="10"/>
  <c r="AH37" i="10"/>
  <c r="AF37" i="10"/>
  <c r="AF26" i="10"/>
  <c r="AH26" i="10"/>
  <c r="AH31" i="10"/>
  <c r="AF31" i="10"/>
  <c r="AE29" i="10"/>
  <c r="AC29" i="10"/>
  <c r="AH28" i="10"/>
  <c r="AF28" i="10"/>
  <c r="AE39" i="10"/>
  <c r="AC39" i="10"/>
  <c r="AE41" i="10"/>
  <c r="AC41" i="10"/>
  <c r="AH36" i="10"/>
  <c r="AF36" i="10"/>
  <c r="AH38" i="10"/>
  <c r="AF38" i="10"/>
  <c r="AH35" i="10"/>
  <c r="AF35" i="10"/>
  <c r="Z32" i="10"/>
  <c r="AE25" i="10"/>
  <c r="AC25" i="10"/>
  <c r="AH30" i="10"/>
  <c r="AF30" i="10"/>
  <c r="Z44" i="10"/>
  <c r="AB8" i="30"/>
  <c r="AB12" i="30" s="1"/>
  <c r="Z13" i="30"/>
  <c r="AE6" i="30"/>
  <c r="AC6" i="30"/>
  <c r="AC13" i="30" s="1"/>
  <c r="AE10" i="27"/>
  <c r="AC10" i="27"/>
  <c r="AC42" i="10" l="1"/>
  <c r="AH39" i="10"/>
  <c r="AF39" i="10"/>
  <c r="AK35" i="10"/>
  <c r="AL35" i="10" s="1"/>
  <c r="AI35" i="10"/>
  <c r="AK37" i="10"/>
  <c r="AL37" i="10" s="1"/>
  <c r="AI37" i="10"/>
  <c r="AC32" i="10"/>
  <c r="AC44" i="10" s="1"/>
  <c r="AH29" i="10"/>
  <c r="AF29" i="10"/>
  <c r="AH25" i="10"/>
  <c r="AF25" i="10"/>
  <c r="AF32" i="10" s="1"/>
  <c r="AI26" i="10"/>
  <c r="AK26" i="10"/>
  <c r="AL26" i="10" s="1"/>
  <c r="AK38" i="10"/>
  <c r="AL38" i="10" s="1"/>
  <c r="AI38" i="10"/>
  <c r="AK28" i="10"/>
  <c r="AL28" i="10" s="1"/>
  <c r="AI28" i="10"/>
  <c r="AK30" i="10"/>
  <c r="AL30" i="10" s="1"/>
  <c r="AI30" i="10"/>
  <c r="AK36" i="10"/>
  <c r="AL36" i="10" s="1"/>
  <c r="AI36" i="10"/>
  <c r="AK27" i="10"/>
  <c r="AL27" i="10" s="1"/>
  <c r="AI27" i="10"/>
  <c r="AH41" i="10"/>
  <c r="AF41" i="10"/>
  <c r="AK31" i="10"/>
  <c r="AL31" i="10" s="1"/>
  <c r="AI31" i="10"/>
  <c r="AK40" i="10"/>
  <c r="AL40" i="10" s="1"/>
  <c r="AI40" i="10"/>
  <c r="AF6" i="30"/>
  <c r="AH6" i="30"/>
  <c r="AE8" i="30"/>
  <c r="AE12" i="30" s="1"/>
  <c r="AH10" i="27"/>
  <c r="AF10" i="27"/>
  <c r="AF42" i="10" l="1"/>
  <c r="AK25" i="10"/>
  <c r="AL25" i="10" s="1"/>
  <c r="AI25" i="10"/>
  <c r="AK39" i="10"/>
  <c r="AL39" i="10" s="1"/>
  <c r="AI39" i="10"/>
  <c r="AK41" i="10"/>
  <c r="AL41" i="10" s="1"/>
  <c r="AI41" i="10"/>
  <c r="AK29" i="10"/>
  <c r="AL29" i="10" s="1"/>
  <c r="AI29" i="10"/>
  <c r="AF44" i="10"/>
  <c r="AH8" i="30"/>
  <c r="AH12" i="30" s="1"/>
  <c r="AK6" i="30"/>
  <c r="AL6" i="30" s="1"/>
  <c r="AI6" i="30"/>
  <c r="AI13" i="30" s="1"/>
  <c r="AF13" i="30"/>
  <c r="AI10" i="27"/>
  <c r="AK10" i="27"/>
  <c r="AL10" i="27" s="1"/>
  <c r="AI42" i="10" l="1"/>
  <c r="AI32" i="10"/>
  <c r="AL42" i="10"/>
  <c r="AL32" i="10"/>
  <c r="AL44" i="10"/>
  <c r="AI44" i="10"/>
  <c r="AK8" i="30"/>
  <c r="AK12" i="30" s="1"/>
  <c r="AL13" i="30"/>
  <c r="E26" i="26" l="1"/>
  <c r="B7" i="28"/>
  <c r="E64" i="26"/>
  <c r="E78" i="26"/>
  <c r="F78" i="26" s="1"/>
  <c r="E105" i="26"/>
  <c r="E99" i="26"/>
  <c r="E92" i="26"/>
  <c r="E85" i="26"/>
  <c r="E71" i="26"/>
  <c r="F71" i="26" s="1"/>
  <c r="G71" i="26" s="1"/>
  <c r="H71" i="26" s="1"/>
  <c r="I71" i="26" s="1"/>
  <c r="J71" i="26" s="1"/>
  <c r="K71" i="26" s="1"/>
  <c r="L71" i="26" s="1"/>
  <c r="M71" i="26" s="1"/>
  <c r="N71" i="26" s="1"/>
  <c r="O71" i="26" s="1"/>
  <c r="P71" i="26" s="1"/>
  <c r="E32" i="26"/>
  <c r="C34" i="26"/>
  <c r="C32" i="26"/>
  <c r="E4" i="26"/>
  <c r="E17" i="26" s="1"/>
  <c r="E20" i="26" s="1"/>
  <c r="D115" i="26" s="1"/>
  <c r="E33" i="19"/>
  <c r="B50" i="26"/>
  <c r="B51" i="26" s="1"/>
  <c r="B52" i="26" s="1"/>
  <c r="B53" i="26" s="1"/>
  <c r="B54" i="26" s="1"/>
  <c r="B55" i="26" s="1"/>
  <c r="B56" i="26" s="1"/>
  <c r="B57" i="26" s="1"/>
  <c r="B58" i="26" s="1"/>
  <c r="B59" i="26" s="1"/>
  <c r="AJ12" i="27"/>
  <c r="AJ16" i="27" s="1"/>
  <c r="AG12" i="27"/>
  <c r="AG16" i="27" s="1"/>
  <c r="AD12" i="27"/>
  <c r="AD16" i="27" s="1"/>
  <c r="AA12" i="27"/>
  <c r="AA16" i="27" s="1"/>
  <c r="X12" i="27"/>
  <c r="X16" i="27" s="1"/>
  <c r="U12" i="27"/>
  <c r="U16" i="27" s="1"/>
  <c r="R12" i="27"/>
  <c r="R16" i="27" s="1"/>
  <c r="O12" i="27"/>
  <c r="O16" i="27" s="1"/>
  <c r="I12" i="27"/>
  <c r="I16" i="27" s="1"/>
  <c r="F12" i="27"/>
  <c r="F16" i="27" s="1"/>
  <c r="D12" i="27"/>
  <c r="D16" i="27" s="1"/>
  <c r="C12" i="27"/>
  <c r="C16" i="27" s="1"/>
  <c r="J7" i="27"/>
  <c r="B33" i="26"/>
  <c r="B34" i="26" s="1"/>
  <c r="B18" i="26"/>
  <c r="B11" i="26"/>
  <c r="B7" i="25"/>
  <c r="B8" i="25" s="1"/>
  <c r="G6" i="10"/>
  <c r="H6" i="10" s="1"/>
  <c r="G7" i="10"/>
  <c r="H7" i="10" s="1"/>
  <c r="D69" i="1"/>
  <c r="E69" i="1" s="1"/>
  <c r="E115" i="26" l="1"/>
  <c r="F115" i="26" s="1"/>
  <c r="B9" i="28"/>
  <c r="B11" i="28" s="1"/>
  <c r="B13" i="28" s="1"/>
  <c r="B15" i="28" s="1"/>
  <c r="B17" i="28" s="1"/>
  <c r="B19" i="28" s="1"/>
  <c r="B21" i="28" s="1"/>
  <c r="B23" i="28" s="1"/>
  <c r="B25" i="28" s="1"/>
  <c r="B27" i="28" s="1"/>
  <c r="B29" i="28" s="1"/>
  <c r="F34" i="26"/>
  <c r="E52" i="31" s="1"/>
  <c r="D52" i="31"/>
  <c r="F32" i="26"/>
  <c r="D51" i="31"/>
  <c r="H13" i="10"/>
  <c r="H47" i="10" s="1"/>
  <c r="E34" i="23" s="1"/>
  <c r="J6" i="10"/>
  <c r="K6" i="10" s="1"/>
  <c r="F26" i="26"/>
  <c r="F64" i="26"/>
  <c r="F105" i="26"/>
  <c r="F99" i="26"/>
  <c r="F92" i="26"/>
  <c r="F85" i="26"/>
  <c r="G78" i="26"/>
  <c r="E36" i="26"/>
  <c r="E50" i="26" s="1"/>
  <c r="E5" i="26"/>
  <c r="E10" i="26" s="1"/>
  <c r="F10" i="26" s="1"/>
  <c r="B36" i="26"/>
  <c r="B39" i="26" s="1"/>
  <c r="B40" i="26" s="1"/>
  <c r="B41" i="26" s="1"/>
  <c r="B42" i="26" s="1"/>
  <c r="B43" i="26" s="1"/>
  <c r="B44" i="26" s="1"/>
  <c r="B45" i="26" s="1"/>
  <c r="B46" i="26" s="1"/>
  <c r="B47" i="26" s="1"/>
  <c r="K7" i="27"/>
  <c r="K17" i="27" s="1"/>
  <c r="M7" i="27"/>
  <c r="N7" i="27" s="1"/>
  <c r="J12" i="27"/>
  <c r="J16" i="27" s="1"/>
  <c r="H7" i="27"/>
  <c r="H17" i="27" s="1"/>
  <c r="G12" i="27"/>
  <c r="G16" i="27" s="1"/>
  <c r="J7" i="10"/>
  <c r="M6" i="10" l="1"/>
  <c r="N6" i="10" s="1"/>
  <c r="P6" i="10"/>
  <c r="Q6" i="10" s="1"/>
  <c r="F36" i="26"/>
  <c r="F50" i="26" s="1"/>
  <c r="F39" i="26"/>
  <c r="F51" i="26" s="1"/>
  <c r="G34" i="26"/>
  <c r="H34" i="26" s="1"/>
  <c r="G52" i="31" s="1"/>
  <c r="G32" i="26"/>
  <c r="E51" i="31"/>
  <c r="G26" i="26"/>
  <c r="G64" i="26"/>
  <c r="G105" i="26"/>
  <c r="G99" i="26"/>
  <c r="G92" i="26"/>
  <c r="G85" i="26"/>
  <c r="H78" i="26"/>
  <c r="E49" i="26"/>
  <c r="E28" i="26" s="1"/>
  <c r="P7" i="27"/>
  <c r="N17" i="27"/>
  <c r="M12" i="27"/>
  <c r="M16" i="27" s="1"/>
  <c r="K7" i="10"/>
  <c r="K13" i="10" s="1"/>
  <c r="K47" i="10" s="1"/>
  <c r="F34" i="23" s="1"/>
  <c r="M7" i="10"/>
  <c r="G16" i="12"/>
  <c r="F16" i="12"/>
  <c r="E16" i="12"/>
  <c r="D16" i="12"/>
  <c r="C16" i="12"/>
  <c r="S6" i="10" l="1"/>
  <c r="V6" i="10" s="1"/>
  <c r="G36" i="26"/>
  <c r="G50" i="26" s="1"/>
  <c r="G40" i="26"/>
  <c r="G52" i="26" s="1"/>
  <c r="F37" i="26"/>
  <c r="G39" i="26"/>
  <c r="G51" i="26" s="1"/>
  <c r="F52" i="31"/>
  <c r="H32" i="26"/>
  <c r="F51" i="31"/>
  <c r="H26" i="26"/>
  <c r="D4" i="28"/>
  <c r="E66" i="26"/>
  <c r="D17" i="28" s="1"/>
  <c r="E101" i="26"/>
  <c r="D13" i="28" s="1"/>
  <c r="E87" i="26"/>
  <c r="E107" i="26"/>
  <c r="E94" i="26"/>
  <c r="E80" i="26"/>
  <c r="E73" i="26"/>
  <c r="D19" i="28" s="1"/>
  <c r="H64" i="26"/>
  <c r="H105" i="26"/>
  <c r="H99" i="26"/>
  <c r="H92" i="26"/>
  <c r="H85" i="26"/>
  <c r="I78" i="26"/>
  <c r="I34" i="26"/>
  <c r="H52" i="31" s="1"/>
  <c r="H41" i="26"/>
  <c r="H40" i="26"/>
  <c r="H52" i="26" s="1"/>
  <c r="H39" i="26"/>
  <c r="H51" i="26" s="1"/>
  <c r="F49" i="26"/>
  <c r="F28" i="26" s="1"/>
  <c r="G20" i="26"/>
  <c r="D117" i="26" s="1"/>
  <c r="Q7" i="27"/>
  <c r="Q17" i="27" s="1"/>
  <c r="P12" i="27"/>
  <c r="P16" i="27" s="1"/>
  <c r="S7" i="27"/>
  <c r="P7" i="10"/>
  <c r="N7" i="10"/>
  <c r="N13" i="10" s="1"/>
  <c r="N47" i="10" s="1"/>
  <c r="G34" i="23" s="1"/>
  <c r="P14" i="3"/>
  <c r="P13" i="3"/>
  <c r="P12" i="3"/>
  <c r="P11" i="3"/>
  <c r="P10" i="3"/>
  <c r="P9" i="3"/>
  <c r="P8" i="3"/>
  <c r="P7" i="3"/>
  <c r="V14" i="3"/>
  <c r="U14" i="3"/>
  <c r="T14" i="3"/>
  <c r="S14" i="3"/>
  <c r="R14" i="3"/>
  <c r="V13" i="3"/>
  <c r="U13" i="3"/>
  <c r="T13" i="3"/>
  <c r="S13" i="3"/>
  <c r="R13" i="3"/>
  <c r="V12" i="3"/>
  <c r="U12" i="3"/>
  <c r="T12" i="3"/>
  <c r="S12" i="3"/>
  <c r="R12" i="3"/>
  <c r="V11" i="3"/>
  <c r="U11" i="3"/>
  <c r="T11" i="3"/>
  <c r="S11" i="3"/>
  <c r="R11" i="3"/>
  <c r="V10" i="3"/>
  <c r="U10" i="3"/>
  <c r="T10" i="3"/>
  <c r="S10" i="3"/>
  <c r="R10" i="3"/>
  <c r="V9" i="3"/>
  <c r="U9" i="3"/>
  <c r="T9" i="3"/>
  <c r="S9" i="3"/>
  <c r="R9" i="3"/>
  <c r="V8" i="3"/>
  <c r="U8" i="3"/>
  <c r="T8" i="3"/>
  <c r="S8" i="3"/>
  <c r="R8" i="3"/>
  <c r="V7" i="3"/>
  <c r="U7" i="3"/>
  <c r="T7" i="3"/>
  <c r="S7" i="3"/>
  <c r="R7" i="3"/>
  <c r="B7" i="3"/>
  <c r="B8" i="3" s="1"/>
  <c r="B9" i="3" s="1"/>
  <c r="B10" i="3" s="1"/>
  <c r="B11" i="3" s="1"/>
  <c r="B12" i="3" s="1"/>
  <c r="B13" i="3" s="1"/>
  <c r="B14" i="3" s="1"/>
  <c r="T6" i="10" l="1"/>
  <c r="G117" i="26"/>
  <c r="D26" i="23"/>
  <c r="D15" i="28"/>
  <c r="D16" i="28" s="1"/>
  <c r="D21" i="28"/>
  <c r="D22" i="28" s="1"/>
  <c r="D11" i="28"/>
  <c r="D12" i="28" s="1"/>
  <c r="I32" i="26"/>
  <c r="G51" i="31"/>
  <c r="D7" i="28"/>
  <c r="D24" i="31"/>
  <c r="I26" i="26"/>
  <c r="F101" i="26"/>
  <c r="F87" i="26"/>
  <c r="F94" i="26"/>
  <c r="F80" i="26"/>
  <c r="E4" i="28"/>
  <c r="F107" i="26"/>
  <c r="F66" i="26"/>
  <c r="D6" i="28"/>
  <c r="D83" i="31" s="1"/>
  <c r="D14" i="28"/>
  <c r="D18" i="28"/>
  <c r="D20" i="28"/>
  <c r="I64" i="26"/>
  <c r="F73" i="26"/>
  <c r="E19" i="28" s="1"/>
  <c r="I105" i="26"/>
  <c r="I99" i="26"/>
  <c r="I92" i="26"/>
  <c r="I85" i="26"/>
  <c r="J78" i="26"/>
  <c r="H53" i="26"/>
  <c r="J34" i="26"/>
  <c r="I52" i="31" s="1"/>
  <c r="I42" i="26"/>
  <c r="I39" i="26"/>
  <c r="I40" i="26"/>
  <c r="I52" i="26" s="1"/>
  <c r="I41" i="26"/>
  <c r="G49" i="26"/>
  <c r="G28" i="26" s="1"/>
  <c r="H10" i="26"/>
  <c r="S12" i="27"/>
  <c r="S16" i="27" s="1"/>
  <c r="V7" i="27"/>
  <c r="T7" i="27"/>
  <c r="T17" i="27" s="1"/>
  <c r="H36" i="26"/>
  <c r="H50" i="26" s="1"/>
  <c r="G37" i="26"/>
  <c r="S7" i="10"/>
  <c r="Q7" i="10"/>
  <c r="Q13" i="10" s="1"/>
  <c r="Q47" i="10" s="1"/>
  <c r="H34" i="23" s="1"/>
  <c r="W6" i="10"/>
  <c r="Y6" i="10"/>
  <c r="W13" i="3"/>
  <c r="W9" i="3"/>
  <c r="W8" i="3"/>
  <c r="W12" i="3"/>
  <c r="W7" i="3"/>
  <c r="W11" i="3"/>
  <c r="W10" i="3"/>
  <c r="W14" i="3"/>
  <c r="H117" i="26" l="1"/>
  <c r="E17" i="28"/>
  <c r="E18" i="28" s="1"/>
  <c r="E11" i="28"/>
  <c r="E12" i="28" s="1"/>
  <c r="H17" i="26"/>
  <c r="H20" i="26" s="1"/>
  <c r="D118" i="26" s="1"/>
  <c r="E13" i="28"/>
  <c r="E14" i="28" s="1"/>
  <c r="H51" i="31"/>
  <c r="J32" i="26"/>
  <c r="E21" i="28"/>
  <c r="E22" i="28" s="1"/>
  <c r="D23" i="28"/>
  <c r="E15" i="28"/>
  <c r="E16" i="28" s="1"/>
  <c r="E26" i="23"/>
  <c r="E7" i="28"/>
  <c r="E24" i="31"/>
  <c r="D9" i="28"/>
  <c r="D25" i="31"/>
  <c r="J26" i="26"/>
  <c r="E6" i="28"/>
  <c r="E83" i="31" s="1"/>
  <c r="E20" i="28"/>
  <c r="E5" i="28"/>
  <c r="F4" i="28"/>
  <c r="G101" i="26"/>
  <c r="G87" i="26"/>
  <c r="G107" i="26"/>
  <c r="G94" i="26"/>
  <c r="G80" i="26"/>
  <c r="G66" i="26"/>
  <c r="D8" i="28"/>
  <c r="J64" i="26"/>
  <c r="G73" i="26"/>
  <c r="F19" i="28" s="1"/>
  <c r="J105" i="26"/>
  <c r="J99" i="26"/>
  <c r="J92" i="26"/>
  <c r="J85" i="26"/>
  <c r="K78" i="26"/>
  <c r="I53" i="26"/>
  <c r="I51" i="26"/>
  <c r="I54" i="26"/>
  <c r="K34" i="26"/>
  <c r="J52" i="31" s="1"/>
  <c r="J43" i="26"/>
  <c r="J41" i="26"/>
  <c r="J40" i="26"/>
  <c r="J52" i="26" s="1"/>
  <c r="J39" i="26"/>
  <c r="J51" i="26" s="1"/>
  <c r="J42" i="26"/>
  <c r="H49" i="26"/>
  <c r="H28" i="26" s="1"/>
  <c r="I10" i="26"/>
  <c r="I20" i="26" s="1"/>
  <c r="D119" i="26" s="1"/>
  <c r="W7" i="27"/>
  <c r="W17" i="27" s="1"/>
  <c r="V12" i="27"/>
  <c r="V16" i="27" s="1"/>
  <c r="Y7" i="27"/>
  <c r="H37" i="26"/>
  <c r="I36" i="26"/>
  <c r="I50" i="26" s="1"/>
  <c r="V7" i="10"/>
  <c r="T7" i="10"/>
  <c r="T13" i="10" s="1"/>
  <c r="T47" i="10" s="1"/>
  <c r="I34" i="23" s="1"/>
  <c r="Z6" i="10"/>
  <c r="AB6" i="10"/>
  <c r="N45" i="24"/>
  <c r="M45" i="24"/>
  <c r="L45" i="24"/>
  <c r="K45" i="24"/>
  <c r="J45" i="24"/>
  <c r="I45" i="24"/>
  <c r="H45" i="24"/>
  <c r="N44" i="24"/>
  <c r="M44" i="24"/>
  <c r="L44" i="24"/>
  <c r="K44" i="24"/>
  <c r="J44" i="24"/>
  <c r="I44" i="24"/>
  <c r="H44" i="24"/>
  <c r="D74" i="23"/>
  <c r="E65" i="23"/>
  <c r="F65" i="23" s="1"/>
  <c r="G65" i="23" s="1"/>
  <c r="H65" i="23" s="1"/>
  <c r="I65" i="23" s="1"/>
  <c r="J65" i="23" s="1"/>
  <c r="K65" i="23" s="1"/>
  <c r="L65" i="23" s="1"/>
  <c r="M65" i="23" s="1"/>
  <c r="N65" i="23" s="1"/>
  <c r="O65" i="23" s="1"/>
  <c r="B8" i="23"/>
  <c r="B10" i="23" s="1"/>
  <c r="B12" i="23" s="1"/>
  <c r="B14" i="23" s="1"/>
  <c r="B16" i="23" s="1"/>
  <c r="B18" i="23" s="1"/>
  <c r="B20" i="23" s="1"/>
  <c r="B22" i="23" s="1"/>
  <c r="B24" i="23" s="1"/>
  <c r="V6" i="3"/>
  <c r="U6" i="3"/>
  <c r="T6" i="3"/>
  <c r="S6" i="3"/>
  <c r="R6" i="3"/>
  <c r="L15" i="3"/>
  <c r="M15" i="3"/>
  <c r="P6" i="3"/>
  <c r="N15" i="3"/>
  <c r="O15" i="3"/>
  <c r="H15" i="3"/>
  <c r="G15" i="3"/>
  <c r="E15" i="3"/>
  <c r="D15" i="3"/>
  <c r="B270" i="19"/>
  <c r="B271" i="19" s="1"/>
  <c r="B272" i="19" s="1"/>
  <c r="B273" i="19" s="1"/>
  <c r="B274" i="19" s="1"/>
  <c r="B275" i="19" s="1"/>
  <c r="B276" i="19" s="1"/>
  <c r="B277" i="19" s="1"/>
  <c r="B278" i="19" s="1"/>
  <c r="B279" i="19" s="1"/>
  <c r="G267" i="19"/>
  <c r="D259" i="19"/>
  <c r="D258" i="19"/>
  <c r="D257" i="19"/>
  <c r="D256" i="19"/>
  <c r="D255" i="19"/>
  <c r="D254" i="19"/>
  <c r="D253" i="19"/>
  <c r="B253" i="19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K252" i="19"/>
  <c r="J252" i="19"/>
  <c r="I252" i="19"/>
  <c r="H252" i="19"/>
  <c r="G252" i="19"/>
  <c r="F252" i="19"/>
  <c r="E252" i="19"/>
  <c r="D245" i="19"/>
  <c r="B240" i="19"/>
  <c r="B241" i="19" s="1"/>
  <c r="B242" i="19" s="1"/>
  <c r="B243" i="19" s="1"/>
  <c r="B244" i="19" s="1"/>
  <c r="B245" i="19" s="1"/>
  <c r="B246" i="19" s="1"/>
  <c r="B247" i="19" s="1"/>
  <c r="B248" i="19" s="1"/>
  <c r="B249" i="19" s="1"/>
  <c r="E230" i="19"/>
  <c r="F230" i="19" s="1"/>
  <c r="E221" i="19"/>
  <c r="F221" i="19" s="1"/>
  <c r="B204" i="19"/>
  <c r="B205" i="19" s="1"/>
  <c r="B206" i="19" s="1"/>
  <c r="B207" i="19" s="1"/>
  <c r="B208" i="19" s="1"/>
  <c r="B209" i="19" s="1"/>
  <c r="B210" i="19" s="1"/>
  <c r="B211" i="19" s="1"/>
  <c r="B212" i="19" s="1"/>
  <c r="B213" i="19" s="1"/>
  <c r="B193" i="19"/>
  <c r="B194" i="19" s="1"/>
  <c r="B195" i="19" s="1"/>
  <c r="B196" i="19" s="1"/>
  <c r="B197" i="19" s="1"/>
  <c r="B198" i="19" s="1"/>
  <c r="B199" i="19" s="1"/>
  <c r="B200" i="19" s="1"/>
  <c r="B201" i="19" s="1"/>
  <c r="E192" i="19"/>
  <c r="F192" i="19" s="1"/>
  <c r="E183" i="19"/>
  <c r="F183" i="19" s="1"/>
  <c r="E173" i="19"/>
  <c r="D15" i="17" s="1"/>
  <c r="B155" i="19"/>
  <c r="B156" i="19" s="1"/>
  <c r="B157" i="19" s="1"/>
  <c r="B158" i="19" s="1"/>
  <c r="B159" i="19" s="1"/>
  <c r="B160" i="19" s="1"/>
  <c r="B161" i="19" s="1"/>
  <c r="B162" i="19" s="1"/>
  <c r="B163" i="19" s="1"/>
  <c r="B164" i="19" s="1"/>
  <c r="B144" i="19"/>
  <c r="B145" i="19" s="1"/>
  <c r="B146" i="19" s="1"/>
  <c r="B147" i="19" s="1"/>
  <c r="B148" i="19" s="1"/>
  <c r="B149" i="19" s="1"/>
  <c r="B150" i="19" s="1"/>
  <c r="B151" i="19" s="1"/>
  <c r="B152" i="19" s="1"/>
  <c r="E140" i="19"/>
  <c r="F144" i="19" s="1"/>
  <c r="G145" i="19" s="1"/>
  <c r="H145" i="19" s="1"/>
  <c r="B123" i="19"/>
  <c r="B124" i="19" s="1"/>
  <c r="B125" i="19" s="1"/>
  <c r="B126" i="19" s="1"/>
  <c r="B127" i="19" s="1"/>
  <c r="B128" i="19" s="1"/>
  <c r="B129" i="19" s="1"/>
  <c r="B130" i="19" s="1"/>
  <c r="B131" i="19" s="1"/>
  <c r="B132" i="19" s="1"/>
  <c r="B112" i="19"/>
  <c r="B113" i="19" s="1"/>
  <c r="B114" i="19" s="1"/>
  <c r="B115" i="19" s="1"/>
  <c r="B116" i="19" s="1"/>
  <c r="B117" i="19" s="1"/>
  <c r="B118" i="19" s="1"/>
  <c r="B119" i="19" s="1"/>
  <c r="B120" i="19" s="1"/>
  <c r="E111" i="19"/>
  <c r="F111" i="19" s="1"/>
  <c r="E101" i="19"/>
  <c r="F101" i="19" s="1"/>
  <c r="G101" i="19" s="1"/>
  <c r="B85" i="19"/>
  <c r="B86" i="19" s="1"/>
  <c r="B87" i="19" s="1"/>
  <c r="B88" i="19" s="1"/>
  <c r="B89" i="19" s="1"/>
  <c r="B90" i="19" s="1"/>
  <c r="B91" i="19" s="1"/>
  <c r="B92" i="19" s="1"/>
  <c r="B93" i="19" s="1"/>
  <c r="B94" i="19" s="1"/>
  <c r="D69" i="19"/>
  <c r="E69" i="19" s="1"/>
  <c r="E68" i="19"/>
  <c r="B66" i="19"/>
  <c r="B67" i="19" s="1"/>
  <c r="B68" i="19" s="1"/>
  <c r="B69" i="19" s="1"/>
  <c r="B70" i="19" s="1"/>
  <c r="B71" i="19" s="1"/>
  <c r="B74" i="19" s="1"/>
  <c r="B75" i="19" s="1"/>
  <c r="B76" i="19" s="1"/>
  <c r="B77" i="19" s="1"/>
  <c r="B78" i="19" s="1"/>
  <c r="B79" i="19" s="1"/>
  <c r="B80" i="19" s="1"/>
  <c r="B81" i="19" s="1"/>
  <c r="B82" i="19" s="1"/>
  <c r="E65" i="19"/>
  <c r="D44" i="31" s="1"/>
  <c r="D55" i="19"/>
  <c r="B48" i="19"/>
  <c r="B39" i="19"/>
  <c r="F33" i="19"/>
  <c r="G33" i="19" s="1"/>
  <c r="H33" i="19" s="1"/>
  <c r="I33" i="19" s="1"/>
  <c r="J33" i="19" s="1"/>
  <c r="K33" i="19" s="1"/>
  <c r="B30" i="19"/>
  <c r="B22" i="19"/>
  <c r="B15" i="19"/>
  <c r="E8" i="19"/>
  <c r="E38" i="19" s="1"/>
  <c r="F38" i="19" s="1"/>
  <c r="E7" i="19"/>
  <c r="E47" i="19" s="1"/>
  <c r="E6" i="19"/>
  <c r="E5" i="19"/>
  <c r="E4" i="19"/>
  <c r="B25" i="17"/>
  <c r="B27" i="17" s="1"/>
  <c r="B29" i="17" s="1"/>
  <c r="B31" i="17" s="1"/>
  <c r="B7" i="17"/>
  <c r="B9" i="17" s="1"/>
  <c r="B11" i="17" s="1"/>
  <c r="B13" i="17" s="1"/>
  <c r="B15" i="17" s="1"/>
  <c r="B17" i="17" s="1"/>
  <c r="B19" i="17" s="1"/>
  <c r="B21" i="17" s="1"/>
  <c r="B8" i="16"/>
  <c r="B10" i="16" s="1"/>
  <c r="B12" i="16" s="1"/>
  <c r="B14" i="16" s="1"/>
  <c r="B16" i="16" s="1"/>
  <c r="B18" i="16" s="1"/>
  <c r="B20" i="16" s="1"/>
  <c r="B22" i="16" s="1"/>
  <c r="B24" i="16" s="1"/>
  <c r="B26" i="16" s="1"/>
  <c r="B28" i="16" s="1"/>
  <c r="F7" i="14"/>
  <c r="F8" i="14" s="1"/>
  <c r="F9" i="14" s="1"/>
  <c r="F10" i="14" s="1"/>
  <c r="F11" i="14" s="1"/>
  <c r="F12" i="14" s="1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 s="1"/>
  <c r="F26" i="14" s="1"/>
  <c r="F27" i="14" s="1"/>
  <c r="F28" i="14" s="1"/>
  <c r="I119" i="26" l="1"/>
  <c r="J119" i="26" s="1"/>
  <c r="I117" i="26"/>
  <c r="H118" i="26"/>
  <c r="F69" i="19"/>
  <c r="D46" i="31"/>
  <c r="E21" i="19"/>
  <c r="D29" i="17" s="1"/>
  <c r="F17" i="28"/>
  <c r="F18" i="28" s="1"/>
  <c r="F11" i="28"/>
  <c r="F12" i="28" s="1"/>
  <c r="F13" i="28"/>
  <c r="F14" i="28" s="1"/>
  <c r="F68" i="19"/>
  <c r="G68" i="19" s="1"/>
  <c r="F21" i="28"/>
  <c r="F22" i="28" s="1"/>
  <c r="D26" i="31"/>
  <c r="D24" i="28"/>
  <c r="I51" i="31"/>
  <c r="K32" i="26"/>
  <c r="E23" i="28"/>
  <c r="F15" i="28"/>
  <c r="F16" i="28" s="1"/>
  <c r="F26" i="23"/>
  <c r="F7" i="28"/>
  <c r="F24" i="31"/>
  <c r="E9" i="28"/>
  <c r="E25" i="31"/>
  <c r="K26" i="26"/>
  <c r="H101" i="26"/>
  <c r="G4" i="28"/>
  <c r="H107" i="26"/>
  <c r="H94" i="26"/>
  <c r="H80" i="26"/>
  <c r="H87" i="26"/>
  <c r="H66" i="26"/>
  <c r="F5" i="28"/>
  <c r="F6" i="28"/>
  <c r="F83" i="31" s="1"/>
  <c r="F20" i="28"/>
  <c r="D10" i="28"/>
  <c r="D25" i="28"/>
  <c r="E8" i="28"/>
  <c r="K64" i="26"/>
  <c r="H73" i="26"/>
  <c r="G19" i="28" s="1"/>
  <c r="K105" i="26"/>
  <c r="K99" i="26"/>
  <c r="K92" i="26"/>
  <c r="K85" i="26"/>
  <c r="L78" i="26"/>
  <c r="J54" i="26"/>
  <c r="J53" i="26"/>
  <c r="J55" i="26"/>
  <c r="L34" i="26"/>
  <c r="K52" i="31" s="1"/>
  <c r="K44" i="26"/>
  <c r="K42" i="26"/>
  <c r="K43" i="26"/>
  <c r="K40" i="26"/>
  <c r="K52" i="26" s="1"/>
  <c r="K41" i="26"/>
  <c r="K39" i="26"/>
  <c r="J10" i="26"/>
  <c r="I49" i="26"/>
  <c r="I28" i="26" s="1"/>
  <c r="Z7" i="27"/>
  <c r="Z17" i="27" s="1"/>
  <c r="Y12" i="27"/>
  <c r="Y16" i="27" s="1"/>
  <c r="AB7" i="27"/>
  <c r="J36" i="26"/>
  <c r="J50" i="26" s="1"/>
  <c r="I37" i="26"/>
  <c r="Y7" i="10"/>
  <c r="W7" i="10"/>
  <c r="W13" i="10" s="1"/>
  <c r="W47" i="10" s="1"/>
  <c r="J34" i="23" s="1"/>
  <c r="AC6" i="10"/>
  <c r="AE6" i="10"/>
  <c r="D24" i="17"/>
  <c r="F173" i="19"/>
  <c r="E15" i="17" s="1"/>
  <c r="D22" i="17"/>
  <c r="F140" i="19"/>
  <c r="G140" i="19" s="1"/>
  <c r="F13" i="17" s="1"/>
  <c r="G230" i="19"/>
  <c r="H230" i="19" s="1"/>
  <c r="G24" i="17" s="1"/>
  <c r="E24" i="17"/>
  <c r="D8" i="17"/>
  <c r="D13" i="17"/>
  <c r="E8" i="17"/>
  <c r="D17" i="17"/>
  <c r="G112" i="19"/>
  <c r="H113" i="19" s="1"/>
  <c r="I114" i="19" s="1"/>
  <c r="J115" i="19" s="1"/>
  <c r="K116" i="19" s="1"/>
  <c r="L117" i="19" s="1"/>
  <c r="M118" i="19" s="1"/>
  <c r="N119" i="19" s="1"/>
  <c r="O120" i="19" s="1"/>
  <c r="G111" i="19"/>
  <c r="F10" i="17" s="1"/>
  <c r="E10" i="17"/>
  <c r="G193" i="19"/>
  <c r="H194" i="19" s="1"/>
  <c r="I195" i="19" s="1"/>
  <c r="J196" i="19" s="1"/>
  <c r="K197" i="19" s="1"/>
  <c r="L198" i="19" s="1"/>
  <c r="M199" i="19" s="1"/>
  <c r="N200" i="19" s="1"/>
  <c r="O201" i="19" s="1"/>
  <c r="G192" i="19"/>
  <c r="F20" i="17" s="1"/>
  <c r="E20" i="17"/>
  <c r="G183" i="19"/>
  <c r="E17" i="17"/>
  <c r="G221" i="19"/>
  <c r="E22" i="17"/>
  <c r="F112" i="19"/>
  <c r="G113" i="19" s="1"/>
  <c r="H114" i="19" s="1"/>
  <c r="I115" i="19" s="1"/>
  <c r="J116" i="19" s="1"/>
  <c r="K117" i="19" s="1"/>
  <c r="L118" i="19" s="1"/>
  <c r="M119" i="19" s="1"/>
  <c r="N120" i="19" s="1"/>
  <c r="F193" i="19"/>
  <c r="G194" i="19" s="1"/>
  <c r="H195" i="19" s="1"/>
  <c r="I196" i="19" s="1"/>
  <c r="J197" i="19" s="1"/>
  <c r="K198" i="19" s="1"/>
  <c r="L199" i="19" s="1"/>
  <c r="M200" i="19" s="1"/>
  <c r="N201" i="19" s="1"/>
  <c r="H272" i="19"/>
  <c r="I272" i="19" s="1"/>
  <c r="J272" i="19" s="1"/>
  <c r="K272" i="19" s="1"/>
  <c r="L272" i="19" s="1"/>
  <c r="M272" i="19" s="1"/>
  <c r="N272" i="19" s="1"/>
  <c r="O272" i="19" s="1"/>
  <c r="P272" i="19" s="1"/>
  <c r="D20" i="17"/>
  <c r="I273" i="19"/>
  <c r="J273" i="19" s="1"/>
  <c r="K273" i="19" s="1"/>
  <c r="L273" i="19" s="1"/>
  <c r="M273" i="19" s="1"/>
  <c r="N273" i="19" s="1"/>
  <c r="O273" i="19" s="1"/>
  <c r="P273" i="19" s="1"/>
  <c r="D10" i="17"/>
  <c r="E9" i="19"/>
  <c r="E14" i="19" s="1"/>
  <c r="F14" i="19" s="1"/>
  <c r="G144" i="19"/>
  <c r="H144" i="19" s="1"/>
  <c r="I144" i="19" s="1"/>
  <c r="S15" i="3"/>
  <c r="V15" i="3"/>
  <c r="B38" i="23"/>
  <c r="R15" i="3"/>
  <c r="D4" i="23" s="1"/>
  <c r="D7" i="31" s="1"/>
  <c r="T15" i="3"/>
  <c r="U15" i="3"/>
  <c r="W6" i="3"/>
  <c r="P15" i="3"/>
  <c r="K15" i="3"/>
  <c r="B30" i="16"/>
  <c r="B32" i="16"/>
  <c r="I145" i="19"/>
  <c r="H101" i="19"/>
  <c r="F8" i="17"/>
  <c r="F65" i="19"/>
  <c r="E44" i="31" s="1"/>
  <c r="H146" i="19"/>
  <c r="E67" i="19"/>
  <c r="F47" i="19"/>
  <c r="J117" i="26" l="1"/>
  <c r="K117" i="26" s="1"/>
  <c r="K119" i="26"/>
  <c r="L119" i="26" s="1"/>
  <c r="I118" i="26"/>
  <c r="J118" i="26" s="1"/>
  <c r="G69" i="19"/>
  <c r="G67" i="19" s="1"/>
  <c r="F45" i="31" s="1"/>
  <c r="E46" i="31"/>
  <c r="F74" i="19"/>
  <c r="E71" i="19"/>
  <c r="E55" i="19" s="1"/>
  <c r="E57" i="19" s="1"/>
  <c r="D45" i="31"/>
  <c r="G21" i="28"/>
  <c r="G22" i="28" s="1"/>
  <c r="F67" i="19"/>
  <c r="G17" i="28"/>
  <c r="G18" i="28" s="1"/>
  <c r="G13" i="28"/>
  <c r="G14" i="28" s="1"/>
  <c r="K10" i="26"/>
  <c r="K17" i="26" s="1"/>
  <c r="J20" i="26"/>
  <c r="E21" i="26"/>
  <c r="F21" i="26" s="1"/>
  <c r="G21" i="26" s="1"/>
  <c r="H21" i="26" s="1"/>
  <c r="I21" i="26" s="1"/>
  <c r="G11" i="28"/>
  <c r="G12" i="28" s="1"/>
  <c r="F23" i="28"/>
  <c r="E26" i="31"/>
  <c r="E24" i="28"/>
  <c r="L32" i="26"/>
  <c r="J51" i="31"/>
  <c r="G15" i="28"/>
  <c r="G26" i="23"/>
  <c r="G7" i="28"/>
  <c r="G24" i="31"/>
  <c r="F9" i="28"/>
  <c r="F25" i="31"/>
  <c r="L26" i="26"/>
  <c r="D26" i="28"/>
  <c r="D84" i="31" s="1"/>
  <c r="F8" i="28"/>
  <c r="E10" i="28"/>
  <c r="E25" i="28"/>
  <c r="G5" i="28"/>
  <c r="G6" i="28"/>
  <c r="G83" i="31" s="1"/>
  <c r="G20" i="28"/>
  <c r="H4" i="28"/>
  <c r="I107" i="26"/>
  <c r="I94" i="26"/>
  <c r="I80" i="26"/>
  <c r="I101" i="26"/>
  <c r="I87" i="26"/>
  <c r="I66" i="26"/>
  <c r="L64" i="26"/>
  <c r="I73" i="26"/>
  <c r="H19" i="28" s="1"/>
  <c r="L105" i="26"/>
  <c r="L99" i="26"/>
  <c r="L92" i="26"/>
  <c r="L85" i="26"/>
  <c r="M78" i="26"/>
  <c r="K54" i="26"/>
  <c r="K56" i="26"/>
  <c r="K55" i="26"/>
  <c r="K51" i="26"/>
  <c r="K53" i="26"/>
  <c r="M34" i="26"/>
  <c r="L52" i="31" s="1"/>
  <c r="L44" i="26"/>
  <c r="L45" i="26"/>
  <c r="L43" i="26"/>
  <c r="L42" i="26"/>
  <c r="L41" i="26"/>
  <c r="L40" i="26"/>
  <c r="L39" i="26"/>
  <c r="J49" i="26"/>
  <c r="J28" i="26" s="1"/>
  <c r="AB12" i="27"/>
  <c r="AB16" i="27" s="1"/>
  <c r="AC7" i="27"/>
  <c r="AC17" i="27" s="1"/>
  <c r="AE7" i="27"/>
  <c r="K36" i="26"/>
  <c r="K50" i="26" s="1"/>
  <c r="J37" i="26"/>
  <c r="Z7" i="10"/>
  <c r="Z13" i="10" s="1"/>
  <c r="Z47" i="10" s="1"/>
  <c r="K34" i="23" s="1"/>
  <c r="AB7" i="10"/>
  <c r="AH6" i="10"/>
  <c r="AF6" i="10"/>
  <c r="H68" i="19"/>
  <c r="F24" i="17"/>
  <c r="G173" i="19"/>
  <c r="F15" i="17" s="1"/>
  <c r="I230" i="19"/>
  <c r="J230" i="19" s="1"/>
  <c r="I24" i="17" s="1"/>
  <c r="E12" i="17"/>
  <c r="H193" i="19"/>
  <c r="I194" i="19" s="1"/>
  <c r="J195" i="19" s="1"/>
  <c r="K196" i="19" s="1"/>
  <c r="L197" i="19" s="1"/>
  <c r="M198" i="19" s="1"/>
  <c r="N199" i="19" s="1"/>
  <c r="O200" i="19" s="1"/>
  <c r="P201" i="19" s="1"/>
  <c r="F21" i="19"/>
  <c r="F24" i="19" s="1"/>
  <c r="D12" i="17"/>
  <c r="D36" i="17" s="1"/>
  <c r="E13" i="17"/>
  <c r="H140" i="19"/>
  <c r="G13" i="17" s="1"/>
  <c r="L29" i="19"/>
  <c r="L32" i="19" s="1"/>
  <c r="H112" i="19"/>
  <c r="I113" i="19" s="1"/>
  <c r="J114" i="19" s="1"/>
  <c r="K115" i="19" s="1"/>
  <c r="L116" i="19" s="1"/>
  <c r="M117" i="19" s="1"/>
  <c r="N118" i="19" s="1"/>
  <c r="O119" i="19" s="1"/>
  <c r="P120" i="19" s="1"/>
  <c r="F12" i="17"/>
  <c r="H111" i="19"/>
  <c r="I111" i="19" s="1"/>
  <c r="H192" i="19"/>
  <c r="G20" i="17" s="1"/>
  <c r="H221" i="19"/>
  <c r="F22" i="17"/>
  <c r="H183" i="19"/>
  <c r="F17" i="17"/>
  <c r="E4" i="23"/>
  <c r="W15" i="3"/>
  <c r="B40" i="23"/>
  <c r="F270" i="19"/>
  <c r="E281" i="19"/>
  <c r="F281" i="19" s="1"/>
  <c r="G281" i="19" s="1"/>
  <c r="H281" i="19" s="1"/>
  <c r="I281" i="19" s="1"/>
  <c r="J281" i="19" s="1"/>
  <c r="K281" i="19" s="1"/>
  <c r="L281" i="19" s="1"/>
  <c r="M281" i="19" s="1"/>
  <c r="N281" i="19" s="1"/>
  <c r="O281" i="19" s="1"/>
  <c r="P281" i="19" s="1"/>
  <c r="E269" i="19"/>
  <c r="D4" i="16"/>
  <c r="E29" i="17"/>
  <c r="H158" i="19"/>
  <c r="I146" i="19"/>
  <c r="I147" i="19"/>
  <c r="F50" i="19"/>
  <c r="G47" i="19"/>
  <c r="G38" i="19"/>
  <c r="F41" i="19"/>
  <c r="J145" i="19"/>
  <c r="G65" i="19"/>
  <c r="I101" i="19"/>
  <c r="G8" i="17"/>
  <c r="E50" i="19"/>
  <c r="E24" i="19"/>
  <c r="E17" i="19"/>
  <c r="G271" i="19"/>
  <c r="F17" i="19"/>
  <c r="G14" i="19"/>
  <c r="J144" i="19"/>
  <c r="E41" i="19"/>
  <c r="L117" i="26" l="1"/>
  <c r="D120" i="26"/>
  <c r="H15" i="24"/>
  <c r="H43" i="24" s="1"/>
  <c r="M119" i="26"/>
  <c r="N119" i="26" s="1"/>
  <c r="K118" i="26"/>
  <c r="D4" i="17"/>
  <c r="D30" i="17" s="1"/>
  <c r="G74" i="19"/>
  <c r="F44" i="31"/>
  <c r="F71" i="19"/>
  <c r="F55" i="19" s="1"/>
  <c r="F57" i="19" s="1"/>
  <c r="E45" i="31"/>
  <c r="E85" i="19"/>
  <c r="H69" i="19"/>
  <c r="H67" i="19" s="1"/>
  <c r="G45" i="31" s="1"/>
  <c r="F46" i="31"/>
  <c r="G75" i="19"/>
  <c r="G87" i="19" s="1"/>
  <c r="H13" i="28"/>
  <c r="H14" i="28" s="1"/>
  <c r="H17" i="28"/>
  <c r="H18" i="28" s="1"/>
  <c r="L10" i="26"/>
  <c r="K20" i="26"/>
  <c r="J21" i="26"/>
  <c r="E4" i="16"/>
  <c r="D21" i="31"/>
  <c r="F4" i="23"/>
  <c r="E7" i="31"/>
  <c r="G23" i="28"/>
  <c r="G26" i="31" s="1"/>
  <c r="H21" i="28"/>
  <c r="H22" i="28" s="1"/>
  <c r="K51" i="31"/>
  <c r="M32" i="26"/>
  <c r="G16" i="28"/>
  <c r="H15" i="28"/>
  <c r="H16" i="28" s="1"/>
  <c r="H26" i="23"/>
  <c r="F26" i="31"/>
  <c r="F24" i="28"/>
  <c r="H11" i="28"/>
  <c r="H12" i="28" s="1"/>
  <c r="H7" i="28"/>
  <c r="H24" i="31"/>
  <c r="G9" i="28"/>
  <c r="G25" i="31"/>
  <c r="M26" i="26"/>
  <c r="H6" i="28"/>
  <c r="H83" i="31" s="1"/>
  <c r="H5" i="28"/>
  <c r="H20" i="28"/>
  <c r="E26" i="28"/>
  <c r="E84" i="31" s="1"/>
  <c r="F10" i="28"/>
  <c r="F25" i="28"/>
  <c r="J107" i="26"/>
  <c r="J94" i="26"/>
  <c r="J80" i="26"/>
  <c r="J101" i="26"/>
  <c r="J87" i="26"/>
  <c r="I4" i="28"/>
  <c r="J66" i="26"/>
  <c r="G8" i="28"/>
  <c r="M64" i="26"/>
  <c r="J73" i="26"/>
  <c r="I19" i="28" s="1"/>
  <c r="M105" i="26"/>
  <c r="M99" i="26"/>
  <c r="M92" i="26"/>
  <c r="M85" i="26"/>
  <c r="N78" i="26"/>
  <c r="L56" i="26"/>
  <c r="L51" i="26"/>
  <c r="L53" i="26"/>
  <c r="L54" i="26"/>
  <c r="L55" i="26"/>
  <c r="L52" i="26"/>
  <c r="L57" i="26"/>
  <c r="N34" i="26"/>
  <c r="M52" i="31" s="1"/>
  <c r="M44" i="26"/>
  <c r="M45" i="26"/>
  <c r="M46" i="26"/>
  <c r="M43" i="26"/>
  <c r="M42" i="26"/>
  <c r="M41" i="26"/>
  <c r="M40" i="26"/>
  <c r="M39" i="26"/>
  <c r="M51" i="26" s="1"/>
  <c r="K49" i="26"/>
  <c r="K28" i="26" s="1"/>
  <c r="AH7" i="27"/>
  <c r="AF7" i="27"/>
  <c r="AF17" i="27" s="1"/>
  <c r="AE12" i="27"/>
  <c r="AE16" i="27" s="1"/>
  <c r="L36" i="26"/>
  <c r="L50" i="26" s="1"/>
  <c r="K37" i="26"/>
  <c r="AE7" i="10"/>
  <c r="AC7" i="10"/>
  <c r="AC13" i="10" s="1"/>
  <c r="AC47" i="10" s="1"/>
  <c r="L34" i="23" s="1"/>
  <c r="AK6" i="10"/>
  <c r="AI6" i="10"/>
  <c r="I68" i="19"/>
  <c r="E36" i="17"/>
  <c r="H173" i="19"/>
  <c r="I173" i="19" s="1"/>
  <c r="G21" i="19"/>
  <c r="N29" i="19" s="1"/>
  <c r="N32" i="19" s="1"/>
  <c r="K230" i="19"/>
  <c r="J24" i="17" s="1"/>
  <c r="H24" i="17"/>
  <c r="M29" i="19"/>
  <c r="M32" i="19" s="1"/>
  <c r="D261" i="19" s="1"/>
  <c r="M261" i="19" s="1"/>
  <c r="N261" i="19" s="1"/>
  <c r="O261" i="19" s="1"/>
  <c r="P261" i="19" s="1"/>
  <c r="I140" i="19"/>
  <c r="G10" i="17"/>
  <c r="G12" i="17" s="1"/>
  <c r="I112" i="19"/>
  <c r="J113" i="19" s="1"/>
  <c r="K114" i="19" s="1"/>
  <c r="L115" i="19" s="1"/>
  <c r="M116" i="19" s="1"/>
  <c r="N117" i="19" s="1"/>
  <c r="O118" i="19" s="1"/>
  <c r="P119" i="19" s="1"/>
  <c r="I193" i="19"/>
  <c r="J194" i="19" s="1"/>
  <c r="K195" i="19" s="1"/>
  <c r="L196" i="19" s="1"/>
  <c r="M197" i="19" s="1"/>
  <c r="N198" i="19" s="1"/>
  <c r="O199" i="19" s="1"/>
  <c r="P200" i="19" s="1"/>
  <c r="I192" i="19"/>
  <c r="J193" i="19" s="1"/>
  <c r="K194" i="19" s="1"/>
  <c r="L195" i="19" s="1"/>
  <c r="M196" i="19" s="1"/>
  <c r="N197" i="19" s="1"/>
  <c r="O198" i="19" s="1"/>
  <c r="P199" i="19" s="1"/>
  <c r="G17" i="17"/>
  <c r="I183" i="19"/>
  <c r="G22" i="17"/>
  <c r="I221" i="19"/>
  <c r="G17" i="19"/>
  <c r="H14" i="19"/>
  <c r="D240" i="19"/>
  <c r="E25" i="19"/>
  <c r="F25" i="19" s="1"/>
  <c r="G50" i="19"/>
  <c r="H47" i="19"/>
  <c r="E42" i="19"/>
  <c r="F42" i="19" s="1"/>
  <c r="E60" i="19"/>
  <c r="D241" i="19"/>
  <c r="J112" i="19"/>
  <c r="K113" i="19" s="1"/>
  <c r="L114" i="19" s="1"/>
  <c r="M115" i="19" s="1"/>
  <c r="N116" i="19" s="1"/>
  <c r="O117" i="19" s="1"/>
  <c r="P118" i="19" s="1"/>
  <c r="J111" i="19"/>
  <c r="H10" i="17"/>
  <c r="G41" i="19"/>
  <c r="H38" i="19"/>
  <c r="F269" i="19"/>
  <c r="E279" i="19"/>
  <c r="E155" i="19"/>
  <c r="E154" i="19" s="1"/>
  <c r="K145" i="19"/>
  <c r="J146" i="19"/>
  <c r="I158" i="19"/>
  <c r="G270" i="19"/>
  <c r="F156" i="19"/>
  <c r="E51" i="19"/>
  <c r="F51" i="19" s="1"/>
  <c r="J101" i="19"/>
  <c r="H8" i="17"/>
  <c r="G71" i="19"/>
  <c r="H65" i="19"/>
  <c r="J148" i="19"/>
  <c r="J147" i="19"/>
  <c r="I159" i="19"/>
  <c r="F29" i="17"/>
  <c r="F36" i="17" s="1"/>
  <c r="F86" i="19"/>
  <c r="H271" i="19"/>
  <c r="G157" i="19"/>
  <c r="K144" i="19"/>
  <c r="D260" i="19"/>
  <c r="L260" i="19" s="1"/>
  <c r="L33" i="19"/>
  <c r="M117" i="26" l="1"/>
  <c r="N117" i="26" s="1"/>
  <c r="O117" i="26" s="1"/>
  <c r="P117" i="26" s="1"/>
  <c r="D121" i="26"/>
  <c r="I15" i="24"/>
  <c r="I43" i="24" s="1"/>
  <c r="L118" i="26"/>
  <c r="M118" i="26" s="1"/>
  <c r="O119" i="26"/>
  <c r="P119" i="26" s="1"/>
  <c r="J120" i="26"/>
  <c r="D19" i="17"/>
  <c r="D16" i="17"/>
  <c r="D11" i="17"/>
  <c r="D6" i="17"/>
  <c r="D23" i="17"/>
  <c r="E4" i="17"/>
  <c r="E30" i="17" s="1"/>
  <c r="D14" i="17"/>
  <c r="F85" i="19"/>
  <c r="F72" i="19"/>
  <c r="D21" i="17"/>
  <c r="D25" i="17" s="1"/>
  <c r="D27" i="17" s="1"/>
  <c r="D18" i="17"/>
  <c r="D9" i="17"/>
  <c r="D7" i="17"/>
  <c r="G86" i="19"/>
  <c r="I69" i="19"/>
  <c r="I67" i="19" s="1"/>
  <c r="H45" i="31" s="1"/>
  <c r="G46" i="31"/>
  <c r="H76" i="19"/>
  <c r="H88" i="19" s="1"/>
  <c r="H75" i="19"/>
  <c r="H87" i="19" s="1"/>
  <c r="H74" i="19"/>
  <c r="G44" i="31"/>
  <c r="I21" i="28"/>
  <c r="I22" i="28" s="1"/>
  <c r="I17" i="28"/>
  <c r="I18" i="28" s="1"/>
  <c r="I13" i="28"/>
  <c r="I14" i="28" s="1"/>
  <c r="M10" i="26"/>
  <c r="L20" i="26"/>
  <c r="D122" i="26" s="1"/>
  <c r="K21" i="26"/>
  <c r="F4" i="16"/>
  <c r="E21" i="31"/>
  <c r="G4" i="23"/>
  <c r="F7" i="31"/>
  <c r="G24" i="28"/>
  <c r="I11" i="28"/>
  <c r="I12" i="28" s="1"/>
  <c r="L51" i="31"/>
  <c r="N32" i="26"/>
  <c r="H23" i="28"/>
  <c r="I15" i="28"/>
  <c r="I16" i="28" s="1"/>
  <c r="I26" i="23"/>
  <c r="I7" i="28"/>
  <c r="I24" i="31"/>
  <c r="H9" i="28"/>
  <c r="H25" i="31"/>
  <c r="N26" i="26"/>
  <c r="I6" i="28"/>
  <c r="I83" i="31" s="1"/>
  <c r="I5" i="28"/>
  <c r="I20" i="28"/>
  <c r="H8" i="28"/>
  <c r="K107" i="26"/>
  <c r="K94" i="26"/>
  <c r="K80" i="26"/>
  <c r="J4" i="28"/>
  <c r="K101" i="26"/>
  <c r="K87" i="26"/>
  <c r="K66" i="26"/>
  <c r="G25" i="28"/>
  <c r="G10" i="28"/>
  <c r="F26" i="28"/>
  <c r="F84" i="31" s="1"/>
  <c r="N64" i="26"/>
  <c r="K73" i="26"/>
  <c r="J19" i="28" s="1"/>
  <c r="N105" i="26"/>
  <c r="N99" i="26"/>
  <c r="N92" i="26"/>
  <c r="N85" i="26"/>
  <c r="O78" i="26"/>
  <c r="M55" i="26"/>
  <c r="M58" i="26"/>
  <c r="M57" i="26"/>
  <c r="M56" i="26"/>
  <c r="M53" i="26"/>
  <c r="M52" i="26"/>
  <c r="M54" i="26"/>
  <c r="O34" i="26"/>
  <c r="N52" i="31" s="1"/>
  <c r="N45" i="26"/>
  <c r="N47" i="26"/>
  <c r="N46" i="26"/>
  <c r="N44" i="26"/>
  <c r="N43" i="26"/>
  <c r="N42" i="26"/>
  <c r="N41" i="26"/>
  <c r="N40" i="26"/>
  <c r="N52" i="26" s="1"/>
  <c r="N39" i="26"/>
  <c r="N51" i="26" s="1"/>
  <c r="L49" i="26"/>
  <c r="L28" i="26" s="1"/>
  <c r="AI7" i="27"/>
  <c r="AI17" i="27" s="1"/>
  <c r="AK7" i="27"/>
  <c r="AH12" i="27"/>
  <c r="AH16" i="27" s="1"/>
  <c r="L37" i="26"/>
  <c r="M36" i="26"/>
  <c r="M50" i="26" s="1"/>
  <c r="AF7" i="10"/>
  <c r="AF13" i="10" s="1"/>
  <c r="AF47" i="10" s="1"/>
  <c r="M34" i="23" s="1"/>
  <c r="AH7" i="10"/>
  <c r="AL6" i="10"/>
  <c r="J68" i="19"/>
  <c r="G15" i="17"/>
  <c r="G24" i="19"/>
  <c r="G25" i="19" s="1"/>
  <c r="L230" i="19"/>
  <c r="M230" i="19" s="1"/>
  <c r="H21" i="19"/>
  <c r="O29" i="19" s="1"/>
  <c r="O32" i="19" s="1"/>
  <c r="H20" i="17"/>
  <c r="H13" i="17"/>
  <c r="J140" i="19"/>
  <c r="M33" i="19"/>
  <c r="N33" i="19" s="1"/>
  <c r="J192" i="19"/>
  <c r="I20" i="17" s="1"/>
  <c r="H17" i="17"/>
  <c r="J183" i="19"/>
  <c r="H22" i="17"/>
  <c r="J221" i="19"/>
  <c r="D14" i="16"/>
  <c r="G42" i="19"/>
  <c r="G51" i="19"/>
  <c r="G55" i="19"/>
  <c r="G57" i="19" s="1"/>
  <c r="F4" i="17"/>
  <c r="G72" i="19"/>
  <c r="I10" i="17"/>
  <c r="K111" i="19"/>
  <c r="K112" i="19"/>
  <c r="L113" i="19" s="1"/>
  <c r="M114" i="19" s="1"/>
  <c r="N115" i="19" s="1"/>
  <c r="O116" i="19" s="1"/>
  <c r="P117" i="19" s="1"/>
  <c r="E123" i="19"/>
  <c r="E122" i="19" s="1"/>
  <c r="E84" i="19"/>
  <c r="D5" i="16" s="1"/>
  <c r="E204" i="19"/>
  <c r="E203" i="19" s="1"/>
  <c r="H270" i="19"/>
  <c r="G156" i="19"/>
  <c r="F241" i="19"/>
  <c r="G241" i="19"/>
  <c r="H241" i="19" s="1"/>
  <c r="I241" i="19" s="1"/>
  <c r="J241" i="19" s="1"/>
  <c r="K241" i="19" s="1"/>
  <c r="L241" i="19" s="1"/>
  <c r="F240" i="19"/>
  <c r="E240" i="19"/>
  <c r="E239" i="19" s="1"/>
  <c r="I271" i="19"/>
  <c r="H157" i="19"/>
  <c r="G29" i="17"/>
  <c r="K101" i="19"/>
  <c r="I8" i="17"/>
  <c r="D262" i="19"/>
  <c r="N262" i="19" s="1"/>
  <c r="O262" i="19" s="1"/>
  <c r="P262" i="19" s="1"/>
  <c r="G269" i="19"/>
  <c r="G85" i="19" s="1"/>
  <c r="F279" i="19"/>
  <c r="F155" i="19"/>
  <c r="F154" i="19" s="1"/>
  <c r="E7" i="17"/>
  <c r="G125" i="19"/>
  <c r="G206" i="19"/>
  <c r="L144" i="19"/>
  <c r="F124" i="19"/>
  <c r="F205" i="19"/>
  <c r="J173" i="19"/>
  <c r="H15" i="17"/>
  <c r="J159" i="19"/>
  <c r="K147" i="19"/>
  <c r="K146" i="19"/>
  <c r="J158" i="19"/>
  <c r="E176" i="19"/>
  <c r="E186" i="19"/>
  <c r="H41" i="19"/>
  <c r="I38" i="19"/>
  <c r="H50" i="19"/>
  <c r="I47" i="19"/>
  <c r="H12" i="17"/>
  <c r="F60" i="19"/>
  <c r="L252" i="19"/>
  <c r="M260" i="19"/>
  <c r="L145" i="19"/>
  <c r="H17" i="19"/>
  <c r="I14" i="19"/>
  <c r="H71" i="19"/>
  <c r="I65" i="19"/>
  <c r="H44" i="31" s="1"/>
  <c r="J160" i="19"/>
  <c r="K148" i="19"/>
  <c r="K149" i="19"/>
  <c r="E23" i="17" l="1"/>
  <c r="N118" i="26"/>
  <c r="O118" i="26" s="1"/>
  <c r="L122" i="26"/>
  <c r="M122" i="26" s="1"/>
  <c r="K120" i="26"/>
  <c r="K121" i="26"/>
  <c r="I74" i="19"/>
  <c r="E9" i="17"/>
  <c r="E19" i="17"/>
  <c r="E18" i="17"/>
  <c r="E11" i="17"/>
  <c r="E16" i="17"/>
  <c r="H86" i="19"/>
  <c r="H205" i="19" s="1"/>
  <c r="E14" i="17"/>
  <c r="E21" i="17"/>
  <c r="E25" i="17" s="1"/>
  <c r="E6" i="17"/>
  <c r="E5" i="17"/>
  <c r="H207" i="19"/>
  <c r="H126" i="19"/>
  <c r="J69" i="19"/>
  <c r="J74" i="19" s="1"/>
  <c r="H46" i="31"/>
  <c r="I77" i="19"/>
  <c r="I89" i="19" s="1"/>
  <c r="I76" i="19"/>
  <c r="I88" i="19" s="1"/>
  <c r="I75" i="19"/>
  <c r="I87" i="19"/>
  <c r="I206" i="19" s="1"/>
  <c r="J17" i="28"/>
  <c r="J18" i="28" s="1"/>
  <c r="J13" i="28"/>
  <c r="J14" i="28" s="1"/>
  <c r="J11" i="28"/>
  <c r="J12" i="28" s="1"/>
  <c r="N10" i="26"/>
  <c r="N17" i="26" s="1"/>
  <c r="L21" i="26"/>
  <c r="M20" i="26"/>
  <c r="D123" i="26" s="1"/>
  <c r="I23" i="28"/>
  <c r="I26" i="31" s="1"/>
  <c r="D7" i="16"/>
  <c r="D76" i="31" s="1"/>
  <c r="D77" i="31" s="1"/>
  <c r="D17" i="31"/>
  <c r="D15" i="16"/>
  <c r="G4" i="16"/>
  <c r="F21" i="31"/>
  <c r="G7" i="31"/>
  <c r="H4" i="23"/>
  <c r="J21" i="28"/>
  <c r="J22" i="28" s="1"/>
  <c r="J15" i="28"/>
  <c r="J26" i="23"/>
  <c r="H26" i="31"/>
  <c r="H24" i="28"/>
  <c r="M51" i="31"/>
  <c r="O32" i="26"/>
  <c r="J7" i="28"/>
  <c r="J24" i="31"/>
  <c r="I9" i="28"/>
  <c r="I25" i="31"/>
  <c r="O26" i="26"/>
  <c r="K4" i="28"/>
  <c r="L107" i="26"/>
  <c r="L94" i="26"/>
  <c r="L80" i="26"/>
  <c r="L101" i="26"/>
  <c r="L87" i="26"/>
  <c r="L66" i="26"/>
  <c r="G26" i="28"/>
  <c r="G84" i="31" s="1"/>
  <c r="H10" i="28"/>
  <c r="H25" i="28"/>
  <c r="J6" i="28"/>
  <c r="J83" i="31" s="1"/>
  <c r="J20" i="28"/>
  <c r="J5" i="28"/>
  <c r="I8" i="28"/>
  <c r="O64" i="26"/>
  <c r="L73" i="26"/>
  <c r="K19" i="28" s="1"/>
  <c r="O105" i="26"/>
  <c r="O99" i="26"/>
  <c r="O92" i="26"/>
  <c r="O85" i="26"/>
  <c r="P78" i="26"/>
  <c r="N58" i="26"/>
  <c r="N59" i="26"/>
  <c r="N57" i="26"/>
  <c r="N56" i="26"/>
  <c r="N54" i="26"/>
  <c r="N53" i="26"/>
  <c r="N55" i="26"/>
  <c r="P34" i="26"/>
  <c r="O52" i="31" s="1"/>
  <c r="O47" i="26"/>
  <c r="O45" i="26"/>
  <c r="O46" i="26"/>
  <c r="O44" i="26"/>
  <c r="O43" i="26"/>
  <c r="O42" i="26"/>
  <c r="O41" i="26"/>
  <c r="O40" i="26"/>
  <c r="O52" i="26" s="1"/>
  <c r="O39" i="26"/>
  <c r="O51" i="26" s="1"/>
  <c r="AL7" i="27"/>
  <c r="AL17" i="27" s="1"/>
  <c r="AK12" i="27"/>
  <c r="AK16" i="27" s="1"/>
  <c r="M37" i="26"/>
  <c r="N36" i="26"/>
  <c r="N50" i="26" s="1"/>
  <c r="AK7" i="10"/>
  <c r="AI7" i="10"/>
  <c r="AI13" i="10" s="1"/>
  <c r="AI47" i="10" s="1"/>
  <c r="N34" i="23" s="1"/>
  <c r="K68" i="19"/>
  <c r="G36" i="17"/>
  <c r="D242" i="19"/>
  <c r="G242" i="19" s="1"/>
  <c r="K24" i="17"/>
  <c r="I21" i="19"/>
  <c r="J21" i="19" s="1"/>
  <c r="K21" i="19" s="1"/>
  <c r="L21" i="19" s="1"/>
  <c r="M21" i="19" s="1"/>
  <c r="N21" i="19" s="1"/>
  <c r="O21" i="19" s="1"/>
  <c r="P21" i="19" s="1"/>
  <c r="H24" i="19"/>
  <c r="H25" i="19" s="1"/>
  <c r="K193" i="19"/>
  <c r="L194" i="19" s="1"/>
  <c r="M195" i="19" s="1"/>
  <c r="N196" i="19" s="1"/>
  <c r="O197" i="19" s="1"/>
  <c r="P198" i="19" s="1"/>
  <c r="K140" i="19"/>
  <c r="I13" i="17"/>
  <c r="K192" i="19"/>
  <c r="L193" i="19" s="1"/>
  <c r="M194" i="19" s="1"/>
  <c r="N195" i="19" s="1"/>
  <c r="O196" i="19" s="1"/>
  <c r="P197" i="19" s="1"/>
  <c r="I12" i="17"/>
  <c r="K183" i="19"/>
  <c r="I17" i="17"/>
  <c r="I22" i="17"/>
  <c r="K221" i="19"/>
  <c r="D18" i="16"/>
  <c r="D19" i="16" s="1"/>
  <c r="D16" i="16"/>
  <c r="D17" i="16" s="1"/>
  <c r="E14" i="16"/>
  <c r="D10" i="16"/>
  <c r="D11" i="16" s="1"/>
  <c r="D20" i="16"/>
  <c r="D21" i="16" s="1"/>
  <c r="G60" i="19"/>
  <c r="G204" i="19"/>
  <c r="G123" i="19"/>
  <c r="G84" i="19"/>
  <c r="D31" i="17"/>
  <c r="D32" i="17" s="1"/>
  <c r="D28" i="17"/>
  <c r="K158" i="19"/>
  <c r="L146" i="19"/>
  <c r="D30" i="16"/>
  <c r="D31" i="16" s="1"/>
  <c r="D263" i="19"/>
  <c r="O263" i="19" s="1"/>
  <c r="P263" i="19" s="1"/>
  <c r="G4" i="17"/>
  <c r="H55" i="19"/>
  <c r="H57" i="19" s="1"/>
  <c r="H72" i="19"/>
  <c r="N260" i="19"/>
  <c r="M252" i="19"/>
  <c r="D26" i="17"/>
  <c r="J271" i="19"/>
  <c r="I157" i="19"/>
  <c r="J65" i="19"/>
  <c r="I71" i="19"/>
  <c r="M144" i="19"/>
  <c r="F186" i="19"/>
  <c r="F176" i="19"/>
  <c r="L101" i="19"/>
  <c r="J8" i="17"/>
  <c r="K161" i="19"/>
  <c r="L149" i="19"/>
  <c r="L150" i="19"/>
  <c r="F123" i="19"/>
  <c r="F122" i="19" s="1"/>
  <c r="F204" i="19"/>
  <c r="F203" i="19" s="1"/>
  <c r="F84" i="19"/>
  <c r="I50" i="19"/>
  <c r="J47" i="19"/>
  <c r="K47" i="19" s="1"/>
  <c r="L47" i="19" s="1"/>
  <c r="M47" i="19" s="1"/>
  <c r="N47" i="19" s="1"/>
  <c r="O47" i="19" s="1"/>
  <c r="P47" i="19" s="1"/>
  <c r="I41" i="19"/>
  <c r="J38" i="19"/>
  <c r="K38" i="19" s="1"/>
  <c r="L38" i="19" s="1"/>
  <c r="M38" i="19" s="1"/>
  <c r="N38" i="19" s="1"/>
  <c r="O38" i="19" s="1"/>
  <c r="P38" i="19" s="1"/>
  <c r="K159" i="19"/>
  <c r="L147" i="19"/>
  <c r="H206" i="19"/>
  <c r="H125" i="19"/>
  <c r="G240" i="19"/>
  <c r="F239" i="19"/>
  <c r="G205" i="19"/>
  <c r="G124" i="19"/>
  <c r="E103" i="19"/>
  <c r="E232" i="19"/>
  <c r="E223" i="19"/>
  <c r="O33" i="19"/>
  <c r="H42" i="19"/>
  <c r="H51" i="19"/>
  <c r="I17" i="19"/>
  <c r="J14" i="19"/>
  <c r="K14" i="19" s="1"/>
  <c r="L14" i="19" s="1"/>
  <c r="M14" i="19" s="1"/>
  <c r="N14" i="19" s="1"/>
  <c r="O14" i="19" s="1"/>
  <c r="P14" i="19" s="1"/>
  <c r="L24" i="17"/>
  <c r="N230" i="19"/>
  <c r="I15" i="17"/>
  <c r="K173" i="19"/>
  <c r="H29" i="17"/>
  <c r="H36" i="17" s="1"/>
  <c r="L112" i="19"/>
  <c r="M113" i="19" s="1"/>
  <c r="N114" i="19" s="1"/>
  <c r="O115" i="19" s="1"/>
  <c r="P116" i="19" s="1"/>
  <c r="L111" i="19"/>
  <c r="J10" i="17"/>
  <c r="F9" i="17"/>
  <c r="F7" i="17"/>
  <c r="F23" i="17"/>
  <c r="F19" i="17"/>
  <c r="F6" i="17"/>
  <c r="F11" i="17"/>
  <c r="F21" i="17"/>
  <c r="F5" i="17"/>
  <c r="F18" i="17"/>
  <c r="F14" i="17"/>
  <c r="F16" i="17"/>
  <c r="H269" i="19"/>
  <c r="G279" i="19"/>
  <c r="G155" i="19"/>
  <c r="G154" i="19" s="1"/>
  <c r="I270" i="19"/>
  <c r="H156" i="19"/>
  <c r="K160" i="19"/>
  <c r="L148" i="19"/>
  <c r="M145" i="19"/>
  <c r="F30" i="17"/>
  <c r="M241" i="19"/>
  <c r="P118" i="26" l="1"/>
  <c r="N122" i="26"/>
  <c r="O122" i="26" s="1"/>
  <c r="P122" i="26" s="1"/>
  <c r="L121" i="26"/>
  <c r="M123" i="26"/>
  <c r="L120" i="26"/>
  <c r="M120" i="26" s="1"/>
  <c r="H124" i="19"/>
  <c r="J67" i="19"/>
  <c r="I45" i="31" s="1"/>
  <c r="I125" i="19"/>
  <c r="I127" i="19"/>
  <c r="I208" i="19"/>
  <c r="I207" i="19"/>
  <c r="I126" i="19"/>
  <c r="K69" i="19"/>
  <c r="K67" i="19" s="1"/>
  <c r="J45" i="31" s="1"/>
  <c r="I46" i="31"/>
  <c r="J77" i="19"/>
  <c r="J89" i="19" s="1"/>
  <c r="J78" i="19"/>
  <c r="J90" i="19" s="1"/>
  <c r="J76" i="19"/>
  <c r="J88" i="19" s="1"/>
  <c r="J75" i="19"/>
  <c r="J87" i="19" s="1"/>
  <c r="I44" i="31"/>
  <c r="K21" i="28"/>
  <c r="K22" i="28" s="1"/>
  <c r="K17" i="28"/>
  <c r="K18" i="28" s="1"/>
  <c r="K13" i="28"/>
  <c r="K14" i="28" s="1"/>
  <c r="I24" i="28"/>
  <c r="O10" i="26"/>
  <c r="M21" i="26"/>
  <c r="N20" i="26"/>
  <c r="D124" i="26" s="1"/>
  <c r="H4" i="16"/>
  <c r="G21" i="31"/>
  <c r="D43" i="31"/>
  <c r="D47" i="31"/>
  <c r="I4" i="23"/>
  <c r="H7" i="31"/>
  <c r="J23" i="28"/>
  <c r="J26" i="31" s="1"/>
  <c r="J16" i="28"/>
  <c r="K11" i="28"/>
  <c r="K12" i="28" s="1"/>
  <c r="K15" i="28"/>
  <c r="K16" i="28" s="1"/>
  <c r="K26" i="23"/>
  <c r="N51" i="31"/>
  <c r="P32" i="26"/>
  <c r="O51" i="31" s="1"/>
  <c r="K7" i="28"/>
  <c r="K24" i="31"/>
  <c r="J9" i="28"/>
  <c r="J25" i="31"/>
  <c r="P26" i="26"/>
  <c r="J8" i="28"/>
  <c r="I10" i="28"/>
  <c r="I25" i="28"/>
  <c r="H26" i="28"/>
  <c r="H84" i="31" s="1"/>
  <c r="K6" i="28"/>
  <c r="K83" i="31" s="1"/>
  <c r="K5" i="28"/>
  <c r="K20" i="28"/>
  <c r="P64" i="26"/>
  <c r="P105" i="26"/>
  <c r="P99" i="26"/>
  <c r="P92" i="26"/>
  <c r="P85" i="26"/>
  <c r="O58" i="26"/>
  <c r="O59" i="26"/>
  <c r="O53" i="26"/>
  <c r="O54" i="26"/>
  <c r="O55" i="26"/>
  <c r="O57" i="26"/>
  <c r="O56" i="26"/>
  <c r="P44" i="26"/>
  <c r="P46" i="26"/>
  <c r="P47" i="26"/>
  <c r="P45" i="26"/>
  <c r="P43" i="26"/>
  <c r="P42" i="26"/>
  <c r="P41" i="26"/>
  <c r="P40" i="26"/>
  <c r="P39" i="26"/>
  <c r="P51" i="26" s="1"/>
  <c r="M49" i="26"/>
  <c r="M28" i="26" s="1"/>
  <c r="N49" i="26"/>
  <c r="N28" i="26" s="1"/>
  <c r="N37" i="26"/>
  <c r="O36" i="26"/>
  <c r="O50" i="26" s="1"/>
  <c r="AL7" i="10"/>
  <c r="AL13" i="10" s="1"/>
  <c r="AL47" i="10" s="1"/>
  <c r="O34" i="23" s="1"/>
  <c r="L68" i="19"/>
  <c r="H242" i="19"/>
  <c r="I242" i="19" s="1"/>
  <c r="J242" i="19" s="1"/>
  <c r="K242" i="19" s="1"/>
  <c r="L242" i="19" s="1"/>
  <c r="M242" i="19" s="1"/>
  <c r="N242" i="19" s="1"/>
  <c r="P29" i="19"/>
  <c r="P32" i="19" s="1"/>
  <c r="D264" i="19" s="1"/>
  <c r="P264" i="19" s="1"/>
  <c r="D243" i="19"/>
  <c r="H243" i="19" s="1"/>
  <c r="I24" i="19"/>
  <c r="D244" i="19" s="1"/>
  <c r="J13" i="17"/>
  <c r="L140" i="19"/>
  <c r="L192" i="19"/>
  <c r="M193" i="19" s="1"/>
  <c r="N194" i="19" s="1"/>
  <c r="O195" i="19" s="1"/>
  <c r="P196" i="19" s="1"/>
  <c r="J20" i="17"/>
  <c r="J12" i="17"/>
  <c r="L183" i="19"/>
  <c r="J17" i="17"/>
  <c r="J22" i="17"/>
  <c r="L221" i="19"/>
  <c r="E27" i="17"/>
  <c r="E31" i="17" s="1"/>
  <c r="E32" i="17" s="1"/>
  <c r="F14" i="16"/>
  <c r="E16" i="16"/>
  <c r="E18" i="16"/>
  <c r="D24" i="16"/>
  <c r="D22" i="16"/>
  <c r="D23" i="16" s="1"/>
  <c r="E20" i="16"/>
  <c r="E26" i="17"/>
  <c r="E10" i="16"/>
  <c r="H60" i="19"/>
  <c r="N145" i="19"/>
  <c r="J270" i="19"/>
  <c r="J86" i="19" s="1"/>
  <c r="I156" i="19"/>
  <c r="O230" i="19"/>
  <c r="M24" i="17"/>
  <c r="M101" i="19"/>
  <c r="K8" i="17"/>
  <c r="K271" i="19"/>
  <c r="J157" i="19"/>
  <c r="G7" i="17"/>
  <c r="G23" i="17"/>
  <c r="G21" i="17"/>
  <c r="G6" i="17"/>
  <c r="G5" i="17"/>
  <c r="G9" i="17"/>
  <c r="G11" i="17"/>
  <c r="G19" i="17"/>
  <c r="G18" i="17"/>
  <c r="G14" i="17"/>
  <c r="G16" i="17"/>
  <c r="G232" i="19"/>
  <c r="G223" i="19"/>
  <c r="G103" i="19"/>
  <c r="F5" i="16"/>
  <c r="F17" i="31" s="1"/>
  <c r="H279" i="19"/>
  <c r="I269" i="19"/>
  <c r="H155" i="19"/>
  <c r="H154" i="19" s="1"/>
  <c r="M112" i="19"/>
  <c r="N113" i="19" s="1"/>
  <c r="O114" i="19" s="1"/>
  <c r="P115" i="19" s="1"/>
  <c r="M111" i="19"/>
  <c r="K10" i="17"/>
  <c r="D8" i="16"/>
  <c r="L159" i="19"/>
  <c r="M147" i="19"/>
  <c r="F232" i="19"/>
  <c r="F223" i="19"/>
  <c r="F103" i="19"/>
  <c r="E5" i="16"/>
  <c r="E17" i="31" s="1"/>
  <c r="L161" i="19"/>
  <c r="M149" i="19"/>
  <c r="N144" i="19"/>
  <c r="K65" i="19"/>
  <c r="J71" i="19"/>
  <c r="O260" i="19"/>
  <c r="N252" i="19"/>
  <c r="G186" i="19"/>
  <c r="G176" i="19"/>
  <c r="I29" i="17"/>
  <c r="I36" i="17" s="1"/>
  <c r="G239" i="19"/>
  <c r="H240" i="19"/>
  <c r="M151" i="19"/>
  <c r="M150" i="19"/>
  <c r="L162" i="19"/>
  <c r="I72" i="19"/>
  <c r="I55" i="19"/>
  <c r="H4" i="17"/>
  <c r="L160" i="19"/>
  <c r="M148" i="19"/>
  <c r="L173" i="19"/>
  <c r="J15" i="17"/>
  <c r="E30" i="16"/>
  <c r="L158" i="19"/>
  <c r="M146" i="19"/>
  <c r="F25" i="17"/>
  <c r="F27" i="17" s="1"/>
  <c r="I86" i="19"/>
  <c r="I42" i="19"/>
  <c r="G203" i="19"/>
  <c r="G30" i="17"/>
  <c r="I51" i="19"/>
  <c r="H85" i="19"/>
  <c r="G122" i="19"/>
  <c r="M121" i="26" l="1"/>
  <c r="N120" i="26"/>
  <c r="O120" i="26" s="1"/>
  <c r="P120" i="26" s="1"/>
  <c r="N123" i="26"/>
  <c r="O123" i="26" s="1"/>
  <c r="P123" i="26" s="1"/>
  <c r="N124" i="26"/>
  <c r="K74" i="19"/>
  <c r="J125" i="19"/>
  <c r="J206" i="19"/>
  <c r="J126" i="19"/>
  <c r="J207" i="19"/>
  <c r="J44" i="31"/>
  <c r="L69" i="19"/>
  <c r="L74" i="19" s="1"/>
  <c r="J46" i="31"/>
  <c r="K77" i="19"/>
  <c r="K89" i="19" s="1"/>
  <c r="K79" i="19"/>
  <c r="K91" i="19" s="1"/>
  <c r="K78" i="19"/>
  <c r="K90" i="19" s="1"/>
  <c r="K76" i="19"/>
  <c r="K88" i="19" s="1"/>
  <c r="K75" i="19"/>
  <c r="K87" i="19" s="1"/>
  <c r="J209" i="19"/>
  <c r="J128" i="19"/>
  <c r="J208" i="19"/>
  <c r="J127" i="19"/>
  <c r="P10" i="26"/>
  <c r="P20" i="26" s="1"/>
  <c r="N21" i="26"/>
  <c r="O20" i="26"/>
  <c r="E47" i="31"/>
  <c r="E43" i="31"/>
  <c r="D25" i="16"/>
  <c r="D26" i="16"/>
  <c r="F47" i="31"/>
  <c r="F43" i="31"/>
  <c r="D9" i="16"/>
  <c r="D18" i="31"/>
  <c r="D40" i="31" s="1"/>
  <c r="I4" i="16"/>
  <c r="H21" i="31"/>
  <c r="J4" i="23"/>
  <c r="I7" i="31"/>
  <c r="J24" i="28"/>
  <c r="K23" i="28"/>
  <c r="K26" i="31" s="1"/>
  <c r="K9" i="28"/>
  <c r="K25" i="31"/>
  <c r="I26" i="28"/>
  <c r="I84" i="31" s="1"/>
  <c r="M101" i="26"/>
  <c r="M87" i="26"/>
  <c r="M107" i="26"/>
  <c r="M94" i="26"/>
  <c r="M80" i="26"/>
  <c r="L4" i="28"/>
  <c r="M66" i="26"/>
  <c r="J10" i="28"/>
  <c r="J25" i="28"/>
  <c r="N101" i="26"/>
  <c r="N87" i="26"/>
  <c r="N107" i="26"/>
  <c r="N94" i="26"/>
  <c r="N80" i="26"/>
  <c r="M4" i="28"/>
  <c r="N66" i="26"/>
  <c r="K8" i="28"/>
  <c r="N73" i="26"/>
  <c r="M19" i="28" s="1"/>
  <c r="M73" i="26"/>
  <c r="L19" i="28" s="1"/>
  <c r="P59" i="26"/>
  <c r="P58" i="26"/>
  <c r="P56" i="26"/>
  <c r="P52" i="26"/>
  <c r="P53" i="26"/>
  <c r="P54" i="26"/>
  <c r="P55" i="26"/>
  <c r="P57" i="26"/>
  <c r="O49" i="26"/>
  <c r="O28" i="26" s="1"/>
  <c r="P36" i="26"/>
  <c r="P50" i="26" s="1"/>
  <c r="O37" i="26"/>
  <c r="M68" i="19"/>
  <c r="I25" i="19"/>
  <c r="M192" i="19"/>
  <c r="N193" i="19" s="1"/>
  <c r="O194" i="19" s="1"/>
  <c r="P195" i="19" s="1"/>
  <c r="P33" i="19"/>
  <c r="I243" i="19"/>
  <c r="J243" i="19" s="1"/>
  <c r="K243" i="19" s="1"/>
  <c r="L243" i="19" s="1"/>
  <c r="M243" i="19" s="1"/>
  <c r="N243" i="19" s="1"/>
  <c r="O243" i="19" s="1"/>
  <c r="M140" i="19"/>
  <c r="K13" i="17"/>
  <c r="K20" i="17"/>
  <c r="E28" i="17"/>
  <c r="M183" i="19"/>
  <c r="K17" i="17"/>
  <c r="K22" i="17"/>
  <c r="M221" i="19"/>
  <c r="F15" i="16"/>
  <c r="E17" i="16"/>
  <c r="G14" i="16"/>
  <c r="F18" i="16"/>
  <c r="F19" i="16" s="1"/>
  <c r="F16" i="16"/>
  <c r="F17" i="16" s="1"/>
  <c r="E24" i="16"/>
  <c r="F10" i="16"/>
  <c r="F11" i="16" s="1"/>
  <c r="F20" i="16"/>
  <c r="F21" i="16" s="1"/>
  <c r="E22" i="16"/>
  <c r="E23" i="16" s="1"/>
  <c r="F24" i="16"/>
  <c r="F25" i="16" s="1"/>
  <c r="F22" i="16"/>
  <c r="E11" i="16"/>
  <c r="E19" i="16"/>
  <c r="E21" i="16"/>
  <c r="E31" i="16"/>
  <c r="F28" i="17"/>
  <c r="F31" i="17"/>
  <c r="F32" i="17" s="1"/>
  <c r="J124" i="19"/>
  <c r="J205" i="19"/>
  <c r="J269" i="19"/>
  <c r="I279" i="19"/>
  <c r="I155" i="19"/>
  <c r="I154" i="19" s="1"/>
  <c r="L271" i="19"/>
  <c r="K157" i="19"/>
  <c r="H204" i="19"/>
  <c r="H203" i="19" s="1"/>
  <c r="H123" i="19"/>
  <c r="H122" i="19" s="1"/>
  <c r="H84" i="19"/>
  <c r="I124" i="19"/>
  <c r="I205" i="19"/>
  <c r="M158" i="19"/>
  <c r="N146" i="19"/>
  <c r="H23" i="17"/>
  <c r="H21" i="17"/>
  <c r="H6" i="17"/>
  <c r="H5" i="17"/>
  <c r="H19" i="17"/>
  <c r="H11" i="17"/>
  <c r="H7" i="17"/>
  <c r="H9" i="17"/>
  <c r="H14" i="17"/>
  <c r="H18" i="17"/>
  <c r="H16" i="17"/>
  <c r="H239" i="19"/>
  <c r="I240" i="19"/>
  <c r="M163" i="19"/>
  <c r="N152" i="19"/>
  <c r="N151" i="19"/>
  <c r="J29" i="17"/>
  <c r="J36" i="17" s="1"/>
  <c r="J55" i="19"/>
  <c r="J72" i="19"/>
  <c r="I4" i="17"/>
  <c r="I30" i="17" s="1"/>
  <c r="M159" i="19"/>
  <c r="N147" i="19"/>
  <c r="M173" i="19"/>
  <c r="K15" i="17"/>
  <c r="M160" i="19"/>
  <c r="N148" i="19"/>
  <c r="M162" i="19"/>
  <c r="N150" i="19"/>
  <c r="N111" i="19"/>
  <c r="N112" i="19"/>
  <c r="O113" i="19" s="1"/>
  <c r="P114" i="19" s="1"/>
  <c r="L10" i="17"/>
  <c r="H186" i="19"/>
  <c r="H176" i="19"/>
  <c r="L8" i="17"/>
  <c r="N101" i="19"/>
  <c r="P230" i="19"/>
  <c r="O24" i="17" s="1"/>
  <c r="N24" i="17"/>
  <c r="K12" i="17"/>
  <c r="I85" i="19"/>
  <c r="H30" i="17"/>
  <c r="G25" i="17"/>
  <c r="G27" i="17" s="1"/>
  <c r="F26" i="17"/>
  <c r="J244" i="19"/>
  <c r="K244" i="19" s="1"/>
  <c r="L244" i="19" s="1"/>
  <c r="M244" i="19" s="1"/>
  <c r="N244" i="19" s="1"/>
  <c r="O244" i="19" s="1"/>
  <c r="I244" i="19"/>
  <c r="F30" i="16"/>
  <c r="F31" i="16" s="1"/>
  <c r="M161" i="19"/>
  <c r="N149" i="19"/>
  <c r="O145" i="19"/>
  <c r="O252" i="19"/>
  <c r="P260" i="19"/>
  <c r="P252" i="19" s="1"/>
  <c r="K71" i="19"/>
  <c r="L65" i="19"/>
  <c r="K44" i="31" s="1"/>
  <c r="D12" i="16"/>
  <c r="K270" i="19"/>
  <c r="K86" i="19" s="1"/>
  <c r="J156" i="19"/>
  <c r="O144" i="19"/>
  <c r="E8" i="16"/>
  <c r="E18" i="31" s="1"/>
  <c r="E40" i="31" s="1"/>
  <c r="E7" i="16"/>
  <c r="E76" i="31" s="1"/>
  <c r="E77" i="31" s="1"/>
  <c r="E6" i="16"/>
  <c r="E15" i="16"/>
  <c r="F7" i="16"/>
  <c r="F76" i="31" s="1"/>
  <c r="F77" i="31" s="1"/>
  <c r="F8" i="16"/>
  <c r="F18" i="31" s="1"/>
  <c r="F40" i="31" s="1"/>
  <c r="F6" i="16"/>
  <c r="O21" i="26" l="1"/>
  <c r="P21" i="26" s="1"/>
  <c r="N121" i="26"/>
  <c r="O121" i="26" s="1"/>
  <c r="O124" i="26"/>
  <c r="P124" i="26" s="1"/>
  <c r="K126" i="19"/>
  <c r="K207" i="19"/>
  <c r="K128" i="19"/>
  <c r="K209" i="19"/>
  <c r="K210" i="19"/>
  <c r="K129" i="19"/>
  <c r="K208" i="19"/>
  <c r="K127" i="19"/>
  <c r="M69" i="19"/>
  <c r="K46" i="31"/>
  <c r="L78" i="19"/>
  <c r="L90" i="19" s="1"/>
  <c r="L80" i="19"/>
  <c r="L92" i="19" s="1"/>
  <c r="L79" i="19"/>
  <c r="L91" i="19" s="1"/>
  <c r="L77" i="19"/>
  <c r="L89" i="19" s="1"/>
  <c r="L76" i="19"/>
  <c r="L88" i="19" s="1"/>
  <c r="L75" i="19"/>
  <c r="L87" i="19" s="1"/>
  <c r="L206" i="19" s="1"/>
  <c r="L67" i="19"/>
  <c r="K45" i="31" s="1"/>
  <c r="L17" i="28"/>
  <c r="L18" i="28" s="1"/>
  <c r="M17" i="28"/>
  <c r="M18" i="28" s="1"/>
  <c r="L13" i="28"/>
  <c r="L14" i="28" s="1"/>
  <c r="M13" i="28"/>
  <c r="M14" i="28" s="1"/>
  <c r="M21" i="28"/>
  <c r="M22" i="28" s="1"/>
  <c r="L21" i="28"/>
  <c r="L22" i="28" s="1"/>
  <c r="F41" i="31"/>
  <c r="F42" i="31"/>
  <c r="J4" i="16"/>
  <c r="I21" i="31"/>
  <c r="D41" i="31"/>
  <c r="D42" i="31"/>
  <c r="E41" i="31"/>
  <c r="E42" i="31"/>
  <c r="D27" i="16"/>
  <c r="D20" i="31"/>
  <c r="D48" i="31" s="1"/>
  <c r="D13" i="16"/>
  <c r="D37" i="16" s="1"/>
  <c r="D78" i="31" s="1"/>
  <c r="D19" i="31"/>
  <c r="K4" i="23"/>
  <c r="J7" i="31"/>
  <c r="K24" i="28"/>
  <c r="M15" i="28"/>
  <c r="M16" i="28" s="1"/>
  <c r="M26" i="23"/>
  <c r="L15" i="28"/>
  <c r="L16" i="28" s="1"/>
  <c r="L26" i="23"/>
  <c r="M11" i="28"/>
  <c r="M12" i="28" s="1"/>
  <c r="L11" i="28"/>
  <c r="L12" i="28" s="1"/>
  <c r="M7" i="28"/>
  <c r="M24" i="31"/>
  <c r="L7" i="28"/>
  <c r="L24" i="31"/>
  <c r="K10" i="28"/>
  <c r="K25" i="28"/>
  <c r="M6" i="28"/>
  <c r="M83" i="31" s="1"/>
  <c r="M20" i="28"/>
  <c r="N4" i="28"/>
  <c r="O101" i="26"/>
  <c r="O87" i="26"/>
  <c r="O107" i="26"/>
  <c r="O94" i="26"/>
  <c r="O80" i="26"/>
  <c r="O66" i="26"/>
  <c r="J26" i="28"/>
  <c r="J84" i="31" s="1"/>
  <c r="M5" i="28"/>
  <c r="L6" i="28"/>
  <c r="L83" i="31" s="1"/>
  <c r="L5" i="28"/>
  <c r="L20" i="28"/>
  <c r="O73" i="26"/>
  <c r="N19" i="28" s="1"/>
  <c r="P49" i="26"/>
  <c r="P28" i="26" s="1"/>
  <c r="P37" i="26"/>
  <c r="N68" i="19"/>
  <c r="N192" i="19"/>
  <c r="O192" i="19" s="1"/>
  <c r="L20" i="17"/>
  <c r="L13" i="17"/>
  <c r="N140" i="19"/>
  <c r="N239" i="19"/>
  <c r="L17" i="17"/>
  <c r="N183" i="19"/>
  <c r="L22" i="17"/>
  <c r="N221" i="19"/>
  <c r="L12" i="17"/>
  <c r="F26" i="16"/>
  <c r="F23" i="16"/>
  <c r="G16" i="16"/>
  <c r="G18" i="16"/>
  <c r="H14" i="16"/>
  <c r="E26" i="16"/>
  <c r="G20" i="16"/>
  <c r="E25" i="16"/>
  <c r="G10" i="16"/>
  <c r="M239" i="19"/>
  <c r="P244" i="19"/>
  <c r="P239" i="19" s="1"/>
  <c r="P144" i="19"/>
  <c r="K29" i="17"/>
  <c r="K36" i="17" s="1"/>
  <c r="G30" i="16"/>
  <c r="H232" i="19"/>
  <c r="H223" i="19"/>
  <c r="H103" i="19"/>
  <c r="G5" i="16"/>
  <c r="G17" i="31" s="1"/>
  <c r="N161" i="19"/>
  <c r="O149" i="19"/>
  <c r="I123" i="19"/>
  <c r="I122" i="19" s="1"/>
  <c r="I84" i="19"/>
  <c r="I57" i="19" s="1"/>
  <c r="I204" i="19"/>
  <c r="I203" i="19" s="1"/>
  <c r="O101" i="19"/>
  <c r="M8" i="17"/>
  <c r="O111" i="19"/>
  <c r="O112" i="19"/>
  <c r="P113" i="19" s="1"/>
  <c r="M10" i="17"/>
  <c r="N164" i="19"/>
  <c r="O152" i="19"/>
  <c r="K269" i="19"/>
  <c r="J279" i="19"/>
  <c r="J155" i="19"/>
  <c r="J154" i="19" s="1"/>
  <c r="F12" i="16"/>
  <c r="F19" i="31" s="1"/>
  <c r="F9" i="16"/>
  <c r="D28" i="16"/>
  <c r="L71" i="19"/>
  <c r="M65" i="19"/>
  <c r="M74" i="19"/>
  <c r="N159" i="19"/>
  <c r="O147" i="19"/>
  <c r="O151" i="19"/>
  <c r="N163" i="19"/>
  <c r="I186" i="19"/>
  <c r="I176" i="19"/>
  <c r="L270" i="19"/>
  <c r="L86" i="19" s="1"/>
  <c r="K156" i="19"/>
  <c r="P145" i="19"/>
  <c r="G26" i="17"/>
  <c r="K125" i="19"/>
  <c r="K206" i="19"/>
  <c r="N162" i="19"/>
  <c r="O150" i="19"/>
  <c r="N160" i="19"/>
  <c r="O148" i="19"/>
  <c r="L15" i="17"/>
  <c r="N173" i="19"/>
  <c r="H25" i="17"/>
  <c r="H27" i="17" s="1"/>
  <c r="O239" i="19"/>
  <c r="J85" i="19"/>
  <c r="I19" i="17"/>
  <c r="I11" i="17"/>
  <c r="I9" i="17"/>
  <c r="I21" i="17"/>
  <c r="I23" i="17"/>
  <c r="I7" i="17"/>
  <c r="I6" i="17"/>
  <c r="I5" i="17"/>
  <c r="I14" i="17"/>
  <c r="I18" i="17"/>
  <c r="I16" i="17"/>
  <c r="N158" i="19"/>
  <c r="O146" i="19"/>
  <c r="M271" i="19"/>
  <c r="L157" i="19"/>
  <c r="G31" i="17"/>
  <c r="G32" i="17" s="1"/>
  <c r="G28" i="17"/>
  <c r="K55" i="19"/>
  <c r="K72" i="19"/>
  <c r="J4" i="17"/>
  <c r="J30" i="17" s="1"/>
  <c r="K205" i="19"/>
  <c r="K124" i="19"/>
  <c r="J240" i="19"/>
  <c r="I239" i="19"/>
  <c r="E9" i="16"/>
  <c r="E12" i="16"/>
  <c r="E19" i="31" s="1"/>
  <c r="P121" i="26" l="1"/>
  <c r="Q40" i="31"/>
  <c r="I60" i="19"/>
  <c r="L128" i="19"/>
  <c r="L209" i="19"/>
  <c r="N69" i="19"/>
  <c r="N74" i="19" s="1"/>
  <c r="L46" i="31"/>
  <c r="M77" i="19"/>
  <c r="M89" i="19" s="1"/>
  <c r="M78" i="19"/>
  <c r="M90" i="19" s="1"/>
  <c r="M81" i="19"/>
  <c r="M93" i="19" s="1"/>
  <c r="M79" i="19"/>
  <c r="M91" i="19" s="1"/>
  <c r="M80" i="19"/>
  <c r="M92" i="19" s="1"/>
  <c r="M76" i="19"/>
  <c r="M88" i="19" s="1"/>
  <c r="M75" i="19"/>
  <c r="M87" i="19" s="1"/>
  <c r="M67" i="19"/>
  <c r="L45" i="31" s="1"/>
  <c r="L125" i="19"/>
  <c r="L126" i="19"/>
  <c r="L207" i="19"/>
  <c r="L127" i="19"/>
  <c r="L208" i="19"/>
  <c r="L210" i="19"/>
  <c r="L129" i="19"/>
  <c r="L44" i="31"/>
  <c r="L211" i="19"/>
  <c r="L130" i="19"/>
  <c r="M30" i="16"/>
  <c r="N17" i="28"/>
  <c r="N18" i="28" s="1"/>
  <c r="N13" i="28"/>
  <c r="N14" i="28" s="1"/>
  <c r="N21" i="28"/>
  <c r="N22" i="28" s="1"/>
  <c r="F27" i="16"/>
  <c r="F20" i="31"/>
  <c r="F48" i="31" s="1"/>
  <c r="D32" i="16"/>
  <c r="D29" i="16"/>
  <c r="D79" i="31" s="1"/>
  <c r="G47" i="31"/>
  <c r="G43" i="31"/>
  <c r="K4" i="16"/>
  <c r="J21" i="31"/>
  <c r="E27" i="16"/>
  <c r="E20" i="31"/>
  <c r="E48" i="31" s="1"/>
  <c r="L4" i="23"/>
  <c r="K7" i="31"/>
  <c r="M23" i="28"/>
  <c r="N15" i="28"/>
  <c r="N26" i="23"/>
  <c r="N11" i="28"/>
  <c r="N12" i="28" s="1"/>
  <c r="L23" i="28"/>
  <c r="L9" i="28"/>
  <c r="L25" i="31"/>
  <c r="N7" i="28"/>
  <c r="N24" i="31"/>
  <c r="M9" i="28"/>
  <c r="M25" i="31"/>
  <c r="L8" i="28"/>
  <c r="N5" i="28"/>
  <c r="N6" i="28"/>
  <c r="N83" i="31" s="1"/>
  <c r="N20" i="28"/>
  <c r="M8" i="28"/>
  <c r="K26" i="28"/>
  <c r="K84" i="31" s="1"/>
  <c r="O4" i="28"/>
  <c r="P101" i="26"/>
  <c r="P87" i="26"/>
  <c r="P107" i="26"/>
  <c r="P94" i="26"/>
  <c r="P80" i="26"/>
  <c r="P66" i="26"/>
  <c r="P73" i="26"/>
  <c r="O19" i="28" s="1"/>
  <c r="O68" i="19"/>
  <c r="O193" i="19"/>
  <c r="P194" i="19" s="1"/>
  <c r="M20" i="17"/>
  <c r="M13" i="17"/>
  <c r="O140" i="19"/>
  <c r="M17" i="17"/>
  <c r="O183" i="19"/>
  <c r="M22" i="17"/>
  <c r="O221" i="19"/>
  <c r="I25" i="17"/>
  <c r="I27" i="17" s="1"/>
  <c r="H18" i="16"/>
  <c r="I14" i="16"/>
  <c r="G17" i="16"/>
  <c r="H16" i="16"/>
  <c r="H20" i="16"/>
  <c r="H10" i="16"/>
  <c r="G22" i="16"/>
  <c r="G23" i="16" s="1"/>
  <c r="G24" i="16"/>
  <c r="G25" i="16" s="1"/>
  <c r="G19" i="16"/>
  <c r="G11" i="16"/>
  <c r="G21" i="16"/>
  <c r="L30" i="16"/>
  <c r="O30" i="16"/>
  <c r="H30" i="16"/>
  <c r="O158" i="19"/>
  <c r="P146" i="19"/>
  <c r="P158" i="19" s="1"/>
  <c r="P193" i="19"/>
  <c r="P192" i="19"/>
  <c r="O20" i="17" s="1"/>
  <c r="N20" i="17"/>
  <c r="H26" i="17"/>
  <c r="O173" i="19"/>
  <c r="M15" i="17"/>
  <c r="L269" i="19"/>
  <c r="L85" i="19" s="1"/>
  <c r="K279" i="19"/>
  <c r="K155" i="19"/>
  <c r="K154" i="19" s="1"/>
  <c r="N271" i="19"/>
  <c r="M157" i="19"/>
  <c r="L205" i="19"/>
  <c r="L124" i="19"/>
  <c r="O160" i="19"/>
  <c r="P148" i="19"/>
  <c r="P160" i="19" s="1"/>
  <c r="N65" i="19"/>
  <c r="M44" i="31" s="1"/>
  <c r="P101" i="19"/>
  <c r="O8" i="17" s="1"/>
  <c r="N8" i="17"/>
  <c r="L29" i="17"/>
  <c r="L36" i="17" s="1"/>
  <c r="M270" i="19"/>
  <c r="L156" i="19"/>
  <c r="J239" i="19"/>
  <c r="K240" i="19"/>
  <c r="J123" i="19"/>
  <c r="J122" i="19" s="1"/>
  <c r="J84" i="19"/>
  <c r="J57" i="19" s="1"/>
  <c r="J204" i="19"/>
  <c r="J203" i="19" s="1"/>
  <c r="N30" i="16"/>
  <c r="O162" i="19"/>
  <c r="P150" i="19"/>
  <c r="P162" i="19" s="1"/>
  <c r="O159" i="19"/>
  <c r="P147" i="19"/>
  <c r="P159" i="19" s="1"/>
  <c r="O164" i="19"/>
  <c r="P152" i="19"/>
  <c r="P164" i="19" s="1"/>
  <c r="P112" i="19"/>
  <c r="P111" i="19"/>
  <c r="O10" i="17" s="1"/>
  <c r="N10" i="17"/>
  <c r="I232" i="19"/>
  <c r="I223" i="19"/>
  <c r="I103" i="19"/>
  <c r="H5" i="16"/>
  <c r="H17" i="31" s="1"/>
  <c r="G7" i="16"/>
  <c r="G76" i="31" s="1"/>
  <c r="G77" i="31" s="1"/>
  <c r="G6" i="16"/>
  <c r="G8" i="16"/>
  <c r="G18" i="31" s="1"/>
  <c r="G40" i="31" s="1"/>
  <c r="G15" i="16"/>
  <c r="K85" i="19"/>
  <c r="M12" i="17"/>
  <c r="G31" i="16"/>
  <c r="E28" i="16"/>
  <c r="E13" i="16"/>
  <c r="E37" i="16" s="1"/>
  <c r="E78" i="31" s="1"/>
  <c r="H31" i="17"/>
  <c r="H32" i="17" s="1"/>
  <c r="H28" i="17"/>
  <c r="P151" i="19"/>
  <c r="P163" i="19" s="1"/>
  <c r="O163" i="19"/>
  <c r="L72" i="19"/>
  <c r="K4" i="17"/>
  <c r="K30" i="17" s="1"/>
  <c r="L55" i="19"/>
  <c r="F28" i="16"/>
  <c r="F13" i="16"/>
  <c r="F37" i="16" s="1"/>
  <c r="F78" i="31" s="1"/>
  <c r="J9" i="17"/>
  <c r="J7" i="17"/>
  <c r="J11" i="17"/>
  <c r="J5" i="17"/>
  <c r="J23" i="17"/>
  <c r="J21" i="17"/>
  <c r="J19" i="17"/>
  <c r="J6" i="17"/>
  <c r="J14" i="17"/>
  <c r="J18" i="17"/>
  <c r="J16" i="17"/>
  <c r="J186" i="19"/>
  <c r="J176" i="19"/>
  <c r="O161" i="19"/>
  <c r="P149" i="19"/>
  <c r="P161" i="19" s="1"/>
  <c r="M71" i="19" l="1"/>
  <c r="M211" i="19"/>
  <c r="M130" i="19"/>
  <c r="M210" i="19"/>
  <c r="M129" i="19"/>
  <c r="O69" i="19"/>
  <c r="O67" i="19" s="1"/>
  <c r="N45" i="31" s="1"/>
  <c r="M46" i="31"/>
  <c r="N80" i="19"/>
  <c r="N92" i="19" s="1"/>
  <c r="N81" i="19"/>
  <c r="N93" i="19" s="1"/>
  <c r="N78" i="19"/>
  <c r="N90" i="19" s="1"/>
  <c r="N79" i="19"/>
  <c r="N91" i="19" s="1"/>
  <c r="N82" i="19"/>
  <c r="N94" i="19" s="1"/>
  <c r="N77" i="19"/>
  <c r="N89" i="19" s="1"/>
  <c r="N76" i="19"/>
  <c r="N88" i="19" s="1"/>
  <c r="N75" i="19"/>
  <c r="N87" i="19" s="1"/>
  <c r="M209" i="19"/>
  <c r="M128" i="19"/>
  <c r="M131" i="19"/>
  <c r="M212" i="19"/>
  <c r="M208" i="19"/>
  <c r="M127" i="19"/>
  <c r="M207" i="19"/>
  <c r="M126" i="19"/>
  <c r="N67" i="19"/>
  <c r="M45" i="31" s="1"/>
  <c r="O17" i="28"/>
  <c r="O18" i="28" s="1"/>
  <c r="O11" i="28"/>
  <c r="O13" i="28"/>
  <c r="O14" i="28" s="1"/>
  <c r="N23" i="28"/>
  <c r="N26" i="31" s="1"/>
  <c r="N16" i="28"/>
  <c r="H43" i="31"/>
  <c r="H47" i="31"/>
  <c r="E32" i="16"/>
  <c r="L4" i="16"/>
  <c r="K21" i="31"/>
  <c r="F32" i="16"/>
  <c r="G41" i="31"/>
  <c r="G42" i="31"/>
  <c r="D33" i="16"/>
  <c r="D80" i="31" s="1"/>
  <c r="M4" i="23"/>
  <c r="L7" i="31"/>
  <c r="O21" i="28"/>
  <c r="L26" i="31"/>
  <c r="L24" i="28"/>
  <c r="M26" i="31"/>
  <c r="M24" i="28"/>
  <c r="O15" i="28"/>
  <c r="O26" i="23"/>
  <c r="N9" i="28"/>
  <c r="N25" i="31"/>
  <c r="O7" i="28"/>
  <c r="O24" i="31"/>
  <c r="M10" i="28"/>
  <c r="M25" i="28"/>
  <c r="N8" i="28"/>
  <c r="L10" i="28"/>
  <c r="L25" i="28"/>
  <c r="O5" i="28"/>
  <c r="O6" i="28"/>
  <c r="O20" i="28"/>
  <c r="P68" i="19"/>
  <c r="N13" i="17"/>
  <c r="P140" i="19"/>
  <c r="O13" i="17" s="1"/>
  <c r="N17" i="17"/>
  <c r="P183" i="19"/>
  <c r="O17" i="17" s="1"/>
  <c r="O12" i="17"/>
  <c r="I26" i="17"/>
  <c r="N22" i="17"/>
  <c r="P221" i="19"/>
  <c r="O22" i="17" s="1"/>
  <c r="I16" i="16"/>
  <c r="J14" i="16"/>
  <c r="I18" i="16"/>
  <c r="H17" i="16"/>
  <c r="I10" i="16"/>
  <c r="I20" i="16"/>
  <c r="G26" i="16"/>
  <c r="H22" i="16"/>
  <c r="H23" i="16" s="1"/>
  <c r="H24" i="16"/>
  <c r="H25" i="16" s="1"/>
  <c r="H11" i="16"/>
  <c r="I28" i="17"/>
  <c r="I31" i="17"/>
  <c r="I32" i="17" s="1"/>
  <c r="I5" i="16"/>
  <c r="I17" i="31" s="1"/>
  <c r="J232" i="19"/>
  <c r="J223" i="19"/>
  <c r="J103" i="19"/>
  <c r="O65" i="19"/>
  <c r="N44" i="31" s="1"/>
  <c r="L204" i="19"/>
  <c r="L203" i="19" s="1"/>
  <c r="L123" i="19"/>
  <c r="L122" i="19" s="1"/>
  <c r="L84" i="19"/>
  <c r="M206" i="19"/>
  <c r="M125" i="19"/>
  <c r="N270" i="19"/>
  <c r="M156" i="19"/>
  <c r="M72" i="19"/>
  <c r="M55" i="19"/>
  <c r="L4" i="17"/>
  <c r="L30" i="17" s="1"/>
  <c r="K239" i="19"/>
  <c r="L240" i="19"/>
  <c r="L239" i="19" s="1"/>
  <c r="O271" i="19"/>
  <c r="N157" i="19"/>
  <c r="P173" i="19"/>
  <c r="N15" i="17"/>
  <c r="K7" i="17"/>
  <c r="K23" i="17"/>
  <c r="K21" i="17"/>
  <c r="K6" i="17"/>
  <c r="K5" i="17"/>
  <c r="K9" i="17"/>
  <c r="K19" i="17"/>
  <c r="K11" i="17"/>
  <c r="K14" i="17"/>
  <c r="K18" i="17"/>
  <c r="K16" i="17"/>
  <c r="E29" i="16"/>
  <c r="E79" i="31" s="1"/>
  <c r="K204" i="19"/>
  <c r="K203" i="19" s="1"/>
  <c r="K123" i="19"/>
  <c r="K122" i="19" s="1"/>
  <c r="K84" i="19"/>
  <c r="K57" i="19" s="1"/>
  <c r="G12" i="16"/>
  <c r="G19" i="31" s="1"/>
  <c r="G9" i="16"/>
  <c r="M29" i="17"/>
  <c r="M36" i="17" s="1"/>
  <c r="L279" i="19"/>
  <c r="M269" i="19"/>
  <c r="L155" i="19"/>
  <c r="L154" i="19" s="1"/>
  <c r="H31" i="16"/>
  <c r="M86" i="19"/>
  <c r="J25" i="17"/>
  <c r="N12" i="17"/>
  <c r="H8" i="16"/>
  <c r="H18" i="31" s="1"/>
  <c r="H40" i="31" s="1"/>
  <c r="H6" i="16"/>
  <c r="H7" i="16"/>
  <c r="H76" i="31" s="1"/>
  <c r="H77" i="31" s="1"/>
  <c r="H15" i="16"/>
  <c r="K186" i="19"/>
  <c r="K176" i="19"/>
  <c r="F29" i="16"/>
  <c r="F79" i="31" s="1"/>
  <c r="I30" i="16"/>
  <c r="H19" i="16"/>
  <c r="H21" i="16"/>
  <c r="O74" i="19" l="1"/>
  <c r="N125" i="19"/>
  <c r="N206" i="19"/>
  <c r="N209" i="19"/>
  <c r="N128" i="19"/>
  <c r="N71" i="19"/>
  <c r="N55" i="19" s="1"/>
  <c r="N212" i="19"/>
  <c r="N131" i="19"/>
  <c r="N210" i="19"/>
  <c r="N129" i="19"/>
  <c r="N130" i="19"/>
  <c r="N211" i="19"/>
  <c r="P69" i="19"/>
  <c r="P67" i="19" s="1"/>
  <c r="O45" i="31" s="1"/>
  <c r="N46" i="31"/>
  <c r="O77" i="19"/>
  <c r="O89" i="19" s="1"/>
  <c r="O78" i="19"/>
  <c r="O90" i="19" s="1"/>
  <c r="O80" i="19"/>
  <c r="O92" i="19" s="1"/>
  <c r="O79" i="19"/>
  <c r="O91" i="19" s="1"/>
  <c r="O82" i="19"/>
  <c r="O94" i="19" s="1"/>
  <c r="O81" i="19"/>
  <c r="O93" i="19" s="1"/>
  <c r="O76" i="19"/>
  <c r="O88" i="19" s="1"/>
  <c r="O75" i="19"/>
  <c r="O87" i="19" s="1"/>
  <c r="N208" i="19"/>
  <c r="N127" i="19"/>
  <c r="N213" i="19"/>
  <c r="N132" i="19"/>
  <c r="N207" i="19"/>
  <c r="N126" i="19"/>
  <c r="O83" i="31"/>
  <c r="O16" i="28"/>
  <c r="Q26" i="23"/>
  <c r="O22" i="28"/>
  <c r="O12" i="28"/>
  <c r="N24" i="28"/>
  <c r="G27" i="16"/>
  <c r="G20" i="31"/>
  <c r="G48" i="31" s="1"/>
  <c r="F33" i="16"/>
  <c r="F80" i="31" s="1"/>
  <c r="H41" i="31"/>
  <c r="H42" i="31"/>
  <c r="I43" i="31"/>
  <c r="I47" i="31"/>
  <c r="M4" i="16"/>
  <c r="L21" i="31"/>
  <c r="E33" i="16"/>
  <c r="E80" i="31" s="1"/>
  <c r="N4" i="23"/>
  <c r="M7" i="31"/>
  <c r="O23" i="28"/>
  <c r="O24" i="28" s="1"/>
  <c r="O9" i="28"/>
  <c r="O25" i="31"/>
  <c r="L26" i="28"/>
  <c r="L84" i="31" s="1"/>
  <c r="M26" i="28"/>
  <c r="M84" i="31" s="1"/>
  <c r="N25" i="28"/>
  <c r="N10" i="28"/>
  <c r="O8" i="28"/>
  <c r="L57" i="19"/>
  <c r="K25" i="17"/>
  <c r="H26" i="16"/>
  <c r="J18" i="16"/>
  <c r="I21" i="16"/>
  <c r="J16" i="16"/>
  <c r="K14" i="16"/>
  <c r="I19" i="16"/>
  <c r="J10" i="16"/>
  <c r="I24" i="16"/>
  <c r="J20" i="16"/>
  <c r="K20" i="16"/>
  <c r="K10" i="16"/>
  <c r="I22" i="16"/>
  <c r="I23" i="16" s="1"/>
  <c r="I11" i="16"/>
  <c r="I17" i="16"/>
  <c r="I31" i="16"/>
  <c r="J26" i="17"/>
  <c r="M279" i="19"/>
  <c r="N269" i="19"/>
  <c r="M155" i="19"/>
  <c r="M154" i="19" s="1"/>
  <c r="G28" i="16"/>
  <c r="G13" i="16"/>
  <c r="G37" i="16" s="1"/>
  <c r="G78" i="31" s="1"/>
  <c r="K30" i="16"/>
  <c r="O270" i="19"/>
  <c r="O86" i="19" s="1"/>
  <c r="N156" i="19"/>
  <c r="N29" i="17"/>
  <c r="N36" i="17" s="1"/>
  <c r="O15" i="17"/>
  <c r="P271" i="19"/>
  <c r="P157" i="19" s="1"/>
  <c r="O157" i="19"/>
  <c r="L232" i="19"/>
  <c r="L223" i="19"/>
  <c r="L103" i="19"/>
  <c r="K5" i="16"/>
  <c r="K17" i="31" s="1"/>
  <c r="O71" i="19"/>
  <c r="P65" i="19"/>
  <c r="J60" i="19"/>
  <c r="L186" i="19"/>
  <c r="L176" i="19"/>
  <c r="K232" i="19"/>
  <c r="K223" i="19"/>
  <c r="K103" i="19"/>
  <c r="J5" i="16"/>
  <c r="J17" i="31" s="1"/>
  <c r="J30" i="16"/>
  <c r="I8" i="16"/>
  <c r="I18" i="31" s="1"/>
  <c r="I40" i="31" s="1"/>
  <c r="I7" i="16"/>
  <c r="I76" i="31" s="1"/>
  <c r="I77" i="31" s="1"/>
  <c r="I6" i="16"/>
  <c r="I15" i="16"/>
  <c r="N86" i="19"/>
  <c r="M85" i="19"/>
  <c r="M124" i="19"/>
  <c r="M205" i="19"/>
  <c r="L23" i="17"/>
  <c r="L21" i="17"/>
  <c r="L6" i="17"/>
  <c r="L5" i="17"/>
  <c r="L19" i="17"/>
  <c r="L11" i="17"/>
  <c r="L9" i="17"/>
  <c r="L7" i="17"/>
  <c r="L14" i="17"/>
  <c r="L18" i="17"/>
  <c r="L16" i="17"/>
  <c r="H9" i="16"/>
  <c r="H12" i="16"/>
  <c r="H19" i="31" s="1"/>
  <c r="J27" i="17"/>
  <c r="M4" i="17" l="1"/>
  <c r="M9" i="17" s="1"/>
  <c r="N72" i="19"/>
  <c r="O207" i="19"/>
  <c r="O126" i="19"/>
  <c r="P74" i="19"/>
  <c r="P71" i="19"/>
  <c r="O4" i="17" s="1"/>
  <c r="O16" i="17" s="1"/>
  <c r="O44" i="31"/>
  <c r="O213" i="19"/>
  <c r="O132" i="19"/>
  <c r="O128" i="19"/>
  <c r="O209" i="19"/>
  <c r="O212" i="19"/>
  <c r="O131" i="19"/>
  <c r="O210" i="19"/>
  <c r="O129" i="19"/>
  <c r="O130" i="19"/>
  <c r="O211" i="19"/>
  <c r="O127" i="19"/>
  <c r="O208" i="19"/>
  <c r="O46" i="31"/>
  <c r="P82" i="19"/>
  <c r="P94" i="19" s="1"/>
  <c r="P78" i="19"/>
  <c r="P90" i="19" s="1"/>
  <c r="P77" i="19"/>
  <c r="P89" i="19" s="1"/>
  <c r="P79" i="19"/>
  <c r="P91" i="19" s="1"/>
  <c r="P81" i="19"/>
  <c r="P93" i="19" s="1"/>
  <c r="P80" i="19"/>
  <c r="P92" i="19" s="1"/>
  <c r="P76" i="19"/>
  <c r="P88" i="19" s="1"/>
  <c r="P75" i="19"/>
  <c r="O26" i="31"/>
  <c r="N4" i="16"/>
  <c r="M21" i="31"/>
  <c r="H27" i="16"/>
  <c r="H20" i="31"/>
  <c r="H48" i="31" s="1"/>
  <c r="I41" i="31"/>
  <c r="I42" i="31"/>
  <c r="J43" i="31"/>
  <c r="J47" i="31"/>
  <c r="K47" i="31"/>
  <c r="K43" i="31"/>
  <c r="G32" i="16"/>
  <c r="O4" i="23"/>
  <c r="O7" i="31" s="1"/>
  <c r="N7" i="31"/>
  <c r="O25" i="28"/>
  <c r="O10" i="28"/>
  <c r="N26" i="28"/>
  <c r="N84" i="31" s="1"/>
  <c r="K26" i="17"/>
  <c r="K27" i="17"/>
  <c r="K31" i="17" s="1"/>
  <c r="K32" i="17" s="1"/>
  <c r="K21" i="16"/>
  <c r="K18" i="16"/>
  <c r="K19" i="16" s="1"/>
  <c r="L14" i="16"/>
  <c r="K16" i="16"/>
  <c r="K17" i="16" s="1"/>
  <c r="J11" i="16"/>
  <c r="I26" i="16"/>
  <c r="J24" i="16"/>
  <c r="J25" i="16" s="1"/>
  <c r="J22" i="16"/>
  <c r="J23" i="16" s="1"/>
  <c r="K24" i="16"/>
  <c r="K25" i="16" s="1"/>
  <c r="I25" i="16"/>
  <c r="K22" i="16"/>
  <c r="K23" i="16" s="1"/>
  <c r="J21" i="16"/>
  <c r="K11" i="16"/>
  <c r="K31" i="16"/>
  <c r="J19" i="16"/>
  <c r="J17" i="16"/>
  <c r="J31" i="16"/>
  <c r="K60" i="19"/>
  <c r="P72" i="19"/>
  <c r="P55" i="19"/>
  <c r="J28" i="17"/>
  <c r="J31" i="17"/>
  <c r="J32" i="17" s="1"/>
  <c r="N124" i="19"/>
  <c r="N205" i="19"/>
  <c r="O205" i="19"/>
  <c r="O124" i="19"/>
  <c r="M19" i="17"/>
  <c r="M11" i="17"/>
  <c r="M23" i="17"/>
  <c r="M7" i="17"/>
  <c r="M6" i="17"/>
  <c r="M5" i="17"/>
  <c r="M21" i="17"/>
  <c r="M18" i="17"/>
  <c r="M14" i="17"/>
  <c r="M16" i="17"/>
  <c r="K7" i="16"/>
  <c r="K76" i="31" s="1"/>
  <c r="K77" i="31" s="1"/>
  <c r="K6" i="16"/>
  <c r="K8" i="16"/>
  <c r="K18" i="31" s="1"/>
  <c r="K40" i="31" s="1"/>
  <c r="P270" i="19"/>
  <c r="P156" i="19" s="1"/>
  <c r="O156" i="19"/>
  <c r="G29" i="16"/>
  <c r="G79" i="31" s="1"/>
  <c r="O125" i="19"/>
  <c r="O206" i="19"/>
  <c r="I9" i="16"/>
  <c r="I12" i="16"/>
  <c r="I19" i="31" s="1"/>
  <c r="J7" i="16"/>
  <c r="J76" i="31" s="1"/>
  <c r="J77" i="31" s="1"/>
  <c r="J8" i="16"/>
  <c r="J18" i="31" s="1"/>
  <c r="J40" i="31" s="1"/>
  <c r="J6" i="16"/>
  <c r="J15" i="16"/>
  <c r="O55" i="19"/>
  <c r="N4" i="17"/>
  <c r="N30" i="17" s="1"/>
  <c r="O72" i="19"/>
  <c r="M186" i="19"/>
  <c r="M176" i="19"/>
  <c r="L25" i="17"/>
  <c r="L27" i="17" s="1"/>
  <c r="P87" i="19"/>
  <c r="K15" i="16"/>
  <c r="M30" i="17"/>
  <c r="H28" i="16"/>
  <c r="H13" i="16"/>
  <c r="H37" i="16" s="1"/>
  <c r="H78" i="31" s="1"/>
  <c r="O29" i="17"/>
  <c r="O36" i="17" s="1"/>
  <c r="O269" i="19"/>
  <c r="O85" i="19" s="1"/>
  <c r="N279" i="19"/>
  <c r="N155" i="19"/>
  <c r="N154" i="19" s="1"/>
  <c r="M123" i="19"/>
  <c r="M122" i="19" s="1"/>
  <c r="M84" i="19"/>
  <c r="M57" i="19" s="1"/>
  <c r="M204" i="19"/>
  <c r="M203" i="19" s="1"/>
  <c r="N85" i="19"/>
  <c r="P211" i="19" l="1"/>
  <c r="P130" i="19"/>
  <c r="P129" i="19"/>
  <c r="P210" i="19"/>
  <c r="P209" i="19"/>
  <c r="P128" i="19"/>
  <c r="P213" i="19"/>
  <c r="P132" i="19"/>
  <c r="P212" i="19"/>
  <c r="P131" i="19"/>
  <c r="P127" i="19"/>
  <c r="P208" i="19"/>
  <c r="P207" i="19"/>
  <c r="P126" i="19"/>
  <c r="G33" i="16"/>
  <c r="G80" i="31" s="1"/>
  <c r="I27" i="16"/>
  <c r="I20" i="31"/>
  <c r="I48" i="31" s="1"/>
  <c r="K41" i="31"/>
  <c r="K42" i="31"/>
  <c r="H32" i="16"/>
  <c r="J41" i="31"/>
  <c r="J42" i="31"/>
  <c r="O4" i="16"/>
  <c r="O21" i="31" s="1"/>
  <c r="N21" i="31"/>
  <c r="O26" i="28"/>
  <c r="O84" i="31" s="1"/>
  <c r="K28" i="17"/>
  <c r="O30" i="17"/>
  <c r="J26" i="16"/>
  <c r="K26" i="16"/>
  <c r="M14" i="16"/>
  <c r="L18" i="16"/>
  <c r="L16" i="16"/>
  <c r="L20" i="16"/>
  <c r="L10" i="16"/>
  <c r="P86" i="19"/>
  <c r="P124" i="19" s="1"/>
  <c r="L31" i="17"/>
  <c r="L32" i="17" s="1"/>
  <c r="L28" i="17"/>
  <c r="N123" i="19"/>
  <c r="N122" i="19" s="1"/>
  <c r="N204" i="19"/>
  <c r="N203" i="19" s="1"/>
  <c r="N84" i="19"/>
  <c r="N57" i="19" s="1"/>
  <c r="N186" i="19"/>
  <c r="N176" i="19"/>
  <c r="J12" i="16"/>
  <c r="J19" i="31" s="1"/>
  <c r="J9" i="16"/>
  <c r="P206" i="19"/>
  <c r="P125" i="19"/>
  <c r="O204" i="19"/>
  <c r="O203" i="19" s="1"/>
  <c r="O123" i="19"/>
  <c r="O122" i="19" s="1"/>
  <c r="O84" i="19"/>
  <c r="M103" i="19"/>
  <c r="M223" i="19"/>
  <c r="M232" i="19"/>
  <c r="L5" i="16"/>
  <c r="L17" i="31" s="1"/>
  <c r="P269" i="19"/>
  <c r="O279" i="19"/>
  <c r="O155" i="19"/>
  <c r="O154" i="19" s="1"/>
  <c r="H29" i="16"/>
  <c r="H79" i="31" s="1"/>
  <c r="M25" i="17"/>
  <c r="M27" i="17" s="1"/>
  <c r="L26" i="17"/>
  <c r="I13" i="16"/>
  <c r="I37" i="16" s="1"/>
  <c r="I78" i="31" s="1"/>
  <c r="I28" i="16"/>
  <c r="K12" i="16"/>
  <c r="K19" i="31" s="1"/>
  <c r="K9" i="16"/>
  <c r="L60" i="19"/>
  <c r="N9" i="17"/>
  <c r="N7" i="17"/>
  <c r="N23" i="17"/>
  <c r="N19" i="17"/>
  <c r="N5" i="17"/>
  <c r="N21" i="17"/>
  <c r="N6" i="17"/>
  <c r="N11" i="17"/>
  <c r="N18" i="17"/>
  <c r="N14" i="17"/>
  <c r="N16" i="17"/>
  <c r="O7" i="17"/>
  <c r="O23" i="17"/>
  <c r="O21" i="17"/>
  <c r="O6" i="17"/>
  <c r="O5" i="17"/>
  <c r="O9" i="17"/>
  <c r="O19" i="17"/>
  <c r="O11" i="17"/>
  <c r="O18" i="17"/>
  <c r="O14" i="17"/>
  <c r="L43" i="31" l="1"/>
  <c r="L47" i="31"/>
  <c r="K27" i="16"/>
  <c r="K20" i="31"/>
  <c r="K48" i="31" s="1"/>
  <c r="J27" i="16"/>
  <c r="J20" i="31"/>
  <c r="J48" i="31" s="1"/>
  <c r="H33" i="16"/>
  <c r="H80" i="31" s="1"/>
  <c r="I32" i="16"/>
  <c r="O57" i="19"/>
  <c r="L17" i="16"/>
  <c r="M18" i="16"/>
  <c r="N14" i="16"/>
  <c r="M16" i="16"/>
  <c r="L22" i="16"/>
  <c r="L23" i="16" s="1"/>
  <c r="N20" i="16"/>
  <c r="M20" i="16"/>
  <c r="L24" i="16"/>
  <c r="L25" i="16" s="1"/>
  <c r="N10" i="16"/>
  <c r="M10" i="16"/>
  <c r="O25" i="17"/>
  <c r="P205" i="19"/>
  <c r="L21" i="16"/>
  <c r="L11" i="16"/>
  <c r="L19" i="16"/>
  <c r="M60" i="19"/>
  <c r="K28" i="16"/>
  <c r="K13" i="16"/>
  <c r="K37" i="16" s="1"/>
  <c r="K78" i="31" s="1"/>
  <c r="O186" i="19"/>
  <c r="O176" i="19"/>
  <c r="M28" i="17"/>
  <c r="M31" i="17"/>
  <c r="M32" i="17" s="1"/>
  <c r="I29" i="16"/>
  <c r="I79" i="31" s="1"/>
  <c r="M26" i="17"/>
  <c r="P279" i="19"/>
  <c r="P155" i="19"/>
  <c r="P154" i="19" s="1"/>
  <c r="P85" i="19"/>
  <c r="O232" i="19"/>
  <c r="O223" i="19"/>
  <c r="N5" i="16"/>
  <c r="N17" i="31" s="1"/>
  <c r="O103" i="19"/>
  <c r="N232" i="19"/>
  <c r="N223" i="19"/>
  <c r="N103" i="19"/>
  <c r="M5" i="16"/>
  <c r="M17" i="31" s="1"/>
  <c r="N25" i="17"/>
  <c r="N27" i="17" s="1"/>
  <c r="L8" i="16"/>
  <c r="L18" i="31" s="1"/>
  <c r="L40" i="31" s="1"/>
  <c r="L7" i="16"/>
  <c r="L76" i="31" s="1"/>
  <c r="L77" i="31" s="1"/>
  <c r="L6" i="16"/>
  <c r="L31" i="16"/>
  <c r="L15" i="16"/>
  <c r="J28" i="16"/>
  <c r="J13" i="16"/>
  <c r="J37" i="16" s="1"/>
  <c r="J78" i="31" s="1"/>
  <c r="M47" i="31" l="1"/>
  <c r="M43" i="31"/>
  <c r="I33" i="16"/>
  <c r="I80" i="31" s="1"/>
  <c r="J32" i="16"/>
  <c r="N47" i="31"/>
  <c r="N43" i="31"/>
  <c r="K32" i="16"/>
  <c r="L42" i="31"/>
  <c r="L41" i="31"/>
  <c r="O27" i="17"/>
  <c r="O28" i="17" s="1"/>
  <c r="N15" i="16"/>
  <c r="M17" i="16"/>
  <c r="N16" i="16"/>
  <c r="N17" i="16" s="1"/>
  <c r="L26" i="16"/>
  <c r="O14" i="16"/>
  <c r="N18" i="16"/>
  <c r="N19" i="16" s="1"/>
  <c r="M22" i="16"/>
  <c r="M23" i="16" s="1"/>
  <c r="N22" i="16"/>
  <c r="N23" i="16" s="1"/>
  <c r="O26" i="17"/>
  <c r="M24" i="16"/>
  <c r="M25" i="16" s="1"/>
  <c r="N24" i="16"/>
  <c r="M11" i="16"/>
  <c r="M19" i="16"/>
  <c r="M21" i="16"/>
  <c r="J29" i="16"/>
  <c r="J79" i="31" s="1"/>
  <c r="N7" i="16"/>
  <c r="N76" i="31" s="1"/>
  <c r="N77" i="31" s="1"/>
  <c r="N6" i="16"/>
  <c r="N8" i="16"/>
  <c r="N18" i="31" s="1"/>
  <c r="N40" i="31" s="1"/>
  <c r="N31" i="16"/>
  <c r="P186" i="19"/>
  <c r="P176" i="19"/>
  <c r="L9" i="16"/>
  <c r="L12" i="16"/>
  <c r="L19" i="31" s="1"/>
  <c r="N26" i="17"/>
  <c r="N21" i="16"/>
  <c r="N11" i="16"/>
  <c r="N28" i="17"/>
  <c r="N31" i="17"/>
  <c r="N32" i="17" s="1"/>
  <c r="N60" i="19"/>
  <c r="M8" i="16"/>
  <c r="M18" i="31" s="1"/>
  <c r="M40" i="31" s="1"/>
  <c r="M7" i="16"/>
  <c r="M76" i="31" s="1"/>
  <c r="M77" i="31" s="1"/>
  <c r="M6" i="16"/>
  <c r="M31" i="16"/>
  <c r="M15" i="16"/>
  <c r="P204" i="19"/>
  <c r="P203" i="19" s="1"/>
  <c r="P123" i="19"/>
  <c r="P122" i="19" s="1"/>
  <c r="P84" i="19"/>
  <c r="P57" i="19" s="1"/>
  <c r="K29" i="16"/>
  <c r="K79" i="31" s="1"/>
  <c r="K33" i="16" l="1"/>
  <c r="K80" i="31" s="1"/>
  <c r="M41" i="31"/>
  <c r="M42" i="31"/>
  <c r="N42" i="31"/>
  <c r="N41" i="31"/>
  <c r="L27" i="16"/>
  <c r="L20" i="31"/>
  <c r="L48" i="31" s="1"/>
  <c r="J33" i="16"/>
  <c r="J80" i="31" s="1"/>
  <c r="O31" i="17"/>
  <c r="O32" i="17" s="1"/>
  <c r="M26" i="16"/>
  <c r="N26" i="16"/>
  <c r="O16" i="16"/>
  <c r="O18" i="16"/>
  <c r="O10" i="16"/>
  <c r="N25" i="16"/>
  <c r="O20" i="16"/>
  <c r="M9" i="16"/>
  <c r="M12" i="16"/>
  <c r="M19" i="31" s="1"/>
  <c r="P232" i="19"/>
  <c r="P223" i="19"/>
  <c r="P103" i="19"/>
  <c r="O5" i="16"/>
  <c r="O17" i="31" s="1"/>
  <c r="N12" i="16"/>
  <c r="N19" i="31" s="1"/>
  <c r="N9" i="16"/>
  <c r="L13" i="16"/>
  <c r="L37" i="16" s="1"/>
  <c r="L78" i="31" s="1"/>
  <c r="L28" i="16"/>
  <c r="O60" i="19"/>
  <c r="L32" i="16" l="1"/>
  <c r="N27" i="16"/>
  <c r="N20" i="31"/>
  <c r="N48" i="31" s="1"/>
  <c r="O47" i="31"/>
  <c r="O43" i="31"/>
  <c r="M27" i="16"/>
  <c r="M20" i="31"/>
  <c r="M48" i="31" s="1"/>
  <c r="O11" i="16"/>
  <c r="O22" i="16"/>
  <c r="O23" i="16" s="1"/>
  <c r="O24" i="16"/>
  <c r="O19" i="16"/>
  <c r="O17" i="16"/>
  <c r="L29" i="16"/>
  <c r="L79" i="31" s="1"/>
  <c r="P60" i="19"/>
  <c r="O6" i="16"/>
  <c r="O8" i="16"/>
  <c r="O18" i="31" s="1"/>
  <c r="O40" i="31" s="1"/>
  <c r="O7" i="16"/>
  <c r="O76" i="31" s="1"/>
  <c r="O77" i="31" s="1"/>
  <c r="O31" i="16"/>
  <c r="O15" i="16"/>
  <c r="N28" i="16"/>
  <c r="N13" i="16"/>
  <c r="N37" i="16" s="1"/>
  <c r="N78" i="31" s="1"/>
  <c r="M13" i="16"/>
  <c r="M37" i="16" s="1"/>
  <c r="M78" i="31" s="1"/>
  <c r="M28" i="16"/>
  <c r="O21" i="16"/>
  <c r="O25" i="16" l="1"/>
  <c r="M32" i="16"/>
  <c r="N32" i="16"/>
  <c r="O42" i="31"/>
  <c r="O41" i="31"/>
  <c r="L33" i="16"/>
  <c r="L80" i="31" s="1"/>
  <c r="O26" i="16"/>
  <c r="M29" i="16"/>
  <c r="M79" i="31" s="1"/>
  <c r="N29" i="16"/>
  <c r="N79" i="31" s="1"/>
  <c r="O12" i="16"/>
  <c r="O19" i="31" s="1"/>
  <c r="O9" i="16"/>
  <c r="O27" i="16" l="1"/>
  <c r="O20" i="31"/>
  <c r="O48" i="31" s="1"/>
  <c r="N33" i="16"/>
  <c r="N80" i="31" s="1"/>
  <c r="M33" i="16"/>
  <c r="M80" i="31" s="1"/>
  <c r="O28" i="16"/>
  <c r="O13" i="16"/>
  <c r="O37" i="16" s="1"/>
  <c r="O78" i="31" s="1"/>
  <c r="O32" i="16" l="1"/>
  <c r="O29" i="16"/>
  <c r="O79" i="31" s="1"/>
  <c r="O33" i="16" l="1"/>
  <c r="O80" i="31" s="1"/>
  <c r="K252" i="1"/>
  <c r="J252" i="1"/>
  <c r="I252" i="1"/>
  <c r="H252" i="1"/>
  <c r="G252" i="1"/>
  <c r="F252" i="1"/>
  <c r="E252" i="1"/>
  <c r="D259" i="1"/>
  <c r="D258" i="1"/>
  <c r="D257" i="1"/>
  <c r="D256" i="1"/>
  <c r="D255" i="1"/>
  <c r="D254" i="1"/>
  <c r="D253" i="1"/>
  <c r="B30" i="1"/>
  <c r="E33" i="1"/>
  <c r="B253" i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F33" i="1" l="1"/>
  <c r="G33" i="1" s="1"/>
  <c r="H33" i="1" s="1"/>
  <c r="I33" i="1" s="1"/>
  <c r="J33" i="1" s="1"/>
  <c r="K33" i="1" s="1"/>
  <c r="G3" i="12"/>
  <c r="F3" i="12"/>
  <c r="E3" i="12"/>
  <c r="D3" i="12"/>
  <c r="C3" i="12"/>
  <c r="G15" i="12"/>
  <c r="F15" i="12"/>
  <c r="E15" i="12"/>
  <c r="D15" i="12"/>
  <c r="C15" i="12"/>
  <c r="G267" i="1"/>
  <c r="E230" i="1"/>
  <c r="E221" i="1"/>
  <c r="E192" i="1"/>
  <c r="E183" i="1"/>
  <c r="E173" i="1"/>
  <c r="E140" i="1"/>
  <c r="E111" i="1"/>
  <c r="F111" i="1" s="1"/>
  <c r="G111" i="1" s="1"/>
  <c r="H111" i="1" s="1"/>
  <c r="I111" i="1" s="1"/>
  <c r="J111" i="1" s="1"/>
  <c r="K111" i="1" s="1"/>
  <c r="L111" i="1" s="1"/>
  <c r="E101" i="1"/>
  <c r="F101" i="1" s="1"/>
  <c r="G101" i="1" s="1"/>
  <c r="H101" i="1" s="1"/>
  <c r="I101" i="1" s="1"/>
  <c r="J101" i="1" s="1"/>
  <c r="K101" i="1" s="1"/>
  <c r="L101" i="1" s="1"/>
  <c r="E68" i="1"/>
  <c r="F68" i="1" s="1"/>
  <c r="G68" i="1" s="1"/>
  <c r="H68" i="1" s="1"/>
  <c r="I68" i="1" s="1"/>
  <c r="J68" i="1" s="1"/>
  <c r="K68" i="1" s="1"/>
  <c r="L68" i="1" s="1"/>
  <c r="M68" i="1" s="1"/>
  <c r="N68" i="1" s="1"/>
  <c r="O68" i="1" s="1"/>
  <c r="P68" i="1" s="1"/>
  <c r="D55" i="1"/>
  <c r="E8" i="1"/>
  <c r="E6" i="1"/>
  <c r="E5" i="1"/>
  <c r="E4" i="1"/>
  <c r="M111" i="1" l="1"/>
  <c r="K10" i="4"/>
  <c r="M101" i="1"/>
  <c r="K8" i="4"/>
  <c r="B48" i="1"/>
  <c r="B39" i="1"/>
  <c r="N101" i="1" l="1"/>
  <c r="O101" i="1" s="1"/>
  <c r="P101" i="1" s="1"/>
  <c r="O8" i="4" s="1"/>
  <c r="L8" i="4"/>
  <c r="N111" i="1"/>
  <c r="L10" i="4"/>
  <c r="K12" i="4"/>
  <c r="O112" i="1" l="1"/>
  <c r="P113" i="1" s="1"/>
  <c r="O111" i="1"/>
  <c r="L12" i="4"/>
  <c r="N8" i="4"/>
  <c r="M8" i="4"/>
  <c r="M10" i="4"/>
  <c r="P111" i="1" l="1"/>
  <c r="O10" i="4" s="1"/>
  <c r="O12" i="4" s="1"/>
  <c r="P112" i="1"/>
  <c r="N10" i="4"/>
  <c r="N12" i="4" s="1"/>
  <c r="M12" i="4"/>
  <c r="F230" i="1" l="1"/>
  <c r="G230" i="1" s="1"/>
  <c r="H230" i="1" s="1"/>
  <c r="I230" i="1" s="1"/>
  <c r="J230" i="1" s="1"/>
  <c r="K230" i="1" s="1"/>
  <c r="L230" i="1" s="1"/>
  <c r="F221" i="1"/>
  <c r="G221" i="1" s="1"/>
  <c r="H221" i="1" s="1"/>
  <c r="I221" i="1" s="1"/>
  <c r="J221" i="1" s="1"/>
  <c r="K221" i="1" s="1"/>
  <c r="L221" i="1" s="1"/>
  <c r="F192" i="1"/>
  <c r="G192" i="1" s="1"/>
  <c r="H192" i="1" s="1"/>
  <c r="I192" i="1" s="1"/>
  <c r="J192" i="1" s="1"/>
  <c r="K192" i="1" s="1"/>
  <c r="L192" i="1" s="1"/>
  <c r="D35" i="31"/>
  <c r="M221" i="1" l="1"/>
  <c r="K22" i="4"/>
  <c r="M192" i="1"/>
  <c r="K20" i="4"/>
  <c r="M230" i="1"/>
  <c r="K24" i="4"/>
  <c r="N230" i="1" l="1"/>
  <c r="O230" i="1" s="1"/>
  <c r="P230" i="1" s="1"/>
  <c r="O24" i="4" s="1"/>
  <c r="L24" i="4"/>
  <c r="N221" i="1"/>
  <c r="O221" i="1" s="1"/>
  <c r="P221" i="1" s="1"/>
  <c r="O22" i="4" s="1"/>
  <c r="L22" i="4"/>
  <c r="N192" i="1"/>
  <c r="L20" i="4"/>
  <c r="O192" i="1" l="1"/>
  <c r="N20" i="4" s="1"/>
  <c r="O193" i="1"/>
  <c r="P194" i="1" s="1"/>
  <c r="N22" i="4"/>
  <c r="M22" i="4"/>
  <c r="M20" i="4"/>
  <c r="N24" i="4"/>
  <c r="M24" i="4"/>
  <c r="B8" i="5"/>
  <c r="B10" i="5" s="1"/>
  <c r="B12" i="5" s="1"/>
  <c r="B14" i="5" s="1"/>
  <c r="B16" i="5" s="1"/>
  <c r="B18" i="5" s="1"/>
  <c r="B20" i="5" s="1"/>
  <c r="B22" i="5" s="1"/>
  <c r="J24" i="4"/>
  <c r="I24" i="4"/>
  <c r="H24" i="4"/>
  <c r="G24" i="4"/>
  <c r="F24" i="4"/>
  <c r="E24" i="4"/>
  <c r="D24" i="4"/>
  <c r="J22" i="4"/>
  <c r="I22" i="4"/>
  <c r="H22" i="4"/>
  <c r="G22" i="4"/>
  <c r="F22" i="4"/>
  <c r="E22" i="4"/>
  <c r="D22" i="4"/>
  <c r="J20" i="4"/>
  <c r="I20" i="4"/>
  <c r="H20" i="4"/>
  <c r="G20" i="4"/>
  <c r="F20" i="4"/>
  <c r="E20" i="4"/>
  <c r="D20" i="4"/>
  <c r="D17" i="4"/>
  <c r="D15" i="4"/>
  <c r="D13" i="4"/>
  <c r="J8" i="4"/>
  <c r="I8" i="4"/>
  <c r="H8" i="4"/>
  <c r="G8" i="4"/>
  <c r="F8" i="4"/>
  <c r="E8" i="4"/>
  <c r="D8" i="4"/>
  <c r="J10" i="4"/>
  <c r="I10" i="4"/>
  <c r="H10" i="4"/>
  <c r="G10" i="4"/>
  <c r="F10" i="4"/>
  <c r="E10" i="4"/>
  <c r="D10" i="4"/>
  <c r="B7" i="4"/>
  <c r="B9" i="4" s="1"/>
  <c r="B11" i="4" s="1"/>
  <c r="B13" i="4" s="1"/>
  <c r="B15" i="4" s="1"/>
  <c r="B17" i="4" s="1"/>
  <c r="B19" i="4" s="1"/>
  <c r="B21" i="4" s="1"/>
  <c r="B25" i="4" s="1"/>
  <c r="B27" i="4" s="1"/>
  <c r="B29" i="4" s="1"/>
  <c r="B31" i="4" s="1"/>
  <c r="D245" i="1"/>
  <c r="B240" i="1"/>
  <c r="B241" i="1" s="1"/>
  <c r="B242" i="1" s="1"/>
  <c r="B243" i="1" s="1"/>
  <c r="B244" i="1" s="1"/>
  <c r="B245" i="1" s="1"/>
  <c r="B246" i="1" s="1"/>
  <c r="B247" i="1" s="1"/>
  <c r="B248" i="1" s="1"/>
  <c r="B249" i="1" s="1"/>
  <c r="B22" i="1"/>
  <c r="B204" i="1"/>
  <c r="B205" i="1" s="1"/>
  <c r="B206" i="1" s="1"/>
  <c r="B207" i="1" s="1"/>
  <c r="B208" i="1" s="1"/>
  <c r="B209" i="1" s="1"/>
  <c r="B210" i="1" s="1"/>
  <c r="B211" i="1" s="1"/>
  <c r="B212" i="1" s="1"/>
  <c r="B213" i="1" s="1"/>
  <c r="F144" i="1"/>
  <c r="G145" i="1" s="1"/>
  <c r="H145" i="1" s="1"/>
  <c r="I145" i="1" s="1"/>
  <c r="J145" i="1" s="1"/>
  <c r="K145" i="1" s="1"/>
  <c r="L145" i="1" s="1"/>
  <c r="M145" i="1" s="1"/>
  <c r="N145" i="1" s="1"/>
  <c r="O145" i="1" s="1"/>
  <c r="B155" i="1"/>
  <c r="B156" i="1" s="1"/>
  <c r="B157" i="1" s="1"/>
  <c r="B158" i="1" s="1"/>
  <c r="B159" i="1" s="1"/>
  <c r="B160" i="1" s="1"/>
  <c r="B161" i="1" s="1"/>
  <c r="B162" i="1" s="1"/>
  <c r="B163" i="1" s="1"/>
  <c r="B164" i="1" s="1"/>
  <c r="B123" i="1"/>
  <c r="B124" i="1" s="1"/>
  <c r="B125" i="1" s="1"/>
  <c r="B126" i="1" s="1"/>
  <c r="B127" i="1" s="1"/>
  <c r="B128" i="1" s="1"/>
  <c r="B129" i="1" s="1"/>
  <c r="B130" i="1" s="1"/>
  <c r="B131" i="1" s="1"/>
  <c r="B132" i="1" s="1"/>
  <c r="B85" i="1"/>
  <c r="B86" i="1" s="1"/>
  <c r="B87" i="1" s="1"/>
  <c r="B88" i="1" s="1"/>
  <c r="B89" i="1" s="1"/>
  <c r="B90" i="1" s="1"/>
  <c r="B91" i="1" s="1"/>
  <c r="B92" i="1" s="1"/>
  <c r="B93" i="1" s="1"/>
  <c r="B94" i="1" s="1"/>
  <c r="B270" i="1"/>
  <c r="B271" i="1" s="1"/>
  <c r="B272" i="1" s="1"/>
  <c r="B273" i="1" s="1"/>
  <c r="B274" i="1" s="1"/>
  <c r="B275" i="1" s="1"/>
  <c r="B276" i="1" s="1"/>
  <c r="B277" i="1" s="1"/>
  <c r="B278" i="1" s="1"/>
  <c r="B279" i="1" s="1"/>
  <c r="F7" i="2"/>
  <c r="E38" i="1"/>
  <c r="E7" i="1"/>
  <c r="E47" i="1" s="1"/>
  <c r="E65" i="1"/>
  <c r="F65" i="1" l="1"/>
  <c r="D33" i="31"/>
  <c r="B24" i="5"/>
  <c r="B26" i="5" s="1"/>
  <c r="B28" i="5" s="1"/>
  <c r="F270" i="1"/>
  <c r="G270" i="1" s="1"/>
  <c r="H270" i="1" s="1"/>
  <c r="I270" i="1" s="1"/>
  <c r="J270" i="1" s="1"/>
  <c r="K270" i="1" s="1"/>
  <c r="L270" i="1" s="1"/>
  <c r="M270" i="1" s="1"/>
  <c r="N270" i="1" s="1"/>
  <c r="O270" i="1" s="1"/>
  <c r="P270" i="1" s="1"/>
  <c r="E50" i="1"/>
  <c r="I273" i="1"/>
  <c r="J273" i="1" s="1"/>
  <c r="K273" i="1" s="1"/>
  <c r="L273" i="1" s="1"/>
  <c r="M273" i="1" s="1"/>
  <c r="N273" i="1" s="1"/>
  <c r="O273" i="1" s="1"/>
  <c r="P273" i="1" s="1"/>
  <c r="H272" i="1"/>
  <c r="I272" i="1" s="1"/>
  <c r="J272" i="1" s="1"/>
  <c r="K272" i="1" s="1"/>
  <c r="L272" i="1" s="1"/>
  <c r="M272" i="1" s="1"/>
  <c r="N272" i="1" s="1"/>
  <c r="O272" i="1" s="1"/>
  <c r="F15" i="3"/>
  <c r="G271" i="1" s="1"/>
  <c r="H271" i="1" s="1"/>
  <c r="I271" i="1" s="1"/>
  <c r="J271" i="1" s="1"/>
  <c r="K271" i="1" s="1"/>
  <c r="L271" i="1" s="1"/>
  <c r="M271" i="1" s="1"/>
  <c r="N271" i="1" s="1"/>
  <c r="O271" i="1" s="1"/>
  <c r="P271" i="1" s="1"/>
  <c r="P145" i="1"/>
  <c r="P192" i="1"/>
  <c r="O20" i="4" s="1"/>
  <c r="P193" i="1"/>
  <c r="F8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47" i="1"/>
  <c r="F38" i="1"/>
  <c r="G12" i="4"/>
  <c r="H12" i="4"/>
  <c r="F12" i="4"/>
  <c r="J12" i="4"/>
  <c r="E12" i="4"/>
  <c r="I12" i="4"/>
  <c r="D12" i="4"/>
  <c r="I6" i="3"/>
  <c r="E21" i="1"/>
  <c r="L29" i="1" s="1"/>
  <c r="G144" i="1"/>
  <c r="G65" i="1" l="1"/>
  <c r="E33" i="31"/>
  <c r="B32" i="5"/>
  <c r="B30" i="5"/>
  <c r="C21" i="24"/>
  <c r="C45" i="24"/>
  <c r="I15" i="3"/>
  <c r="E41" i="1"/>
  <c r="C44" i="24" s="1"/>
  <c r="E269" i="1"/>
  <c r="F269" i="1" s="1"/>
  <c r="G269" i="1" s="1"/>
  <c r="H269" i="1" s="1"/>
  <c r="E281" i="1"/>
  <c r="F281" i="1" s="1"/>
  <c r="G281" i="1" s="1"/>
  <c r="H281" i="1" s="1"/>
  <c r="I281" i="1" s="1"/>
  <c r="J281" i="1" s="1"/>
  <c r="K281" i="1" s="1"/>
  <c r="L281" i="1" s="1"/>
  <c r="M281" i="1" s="1"/>
  <c r="N281" i="1" s="1"/>
  <c r="O281" i="1" s="1"/>
  <c r="P281" i="1" s="1"/>
  <c r="D4" i="5"/>
  <c r="L32" i="1"/>
  <c r="J15" i="24" s="1"/>
  <c r="P157" i="1"/>
  <c r="P272" i="1"/>
  <c r="O157" i="1"/>
  <c r="E51" i="1"/>
  <c r="G47" i="1"/>
  <c r="F50" i="1"/>
  <c r="D45" i="24" s="1"/>
  <c r="D29" i="4"/>
  <c r="E24" i="1"/>
  <c r="C15" i="24" s="1"/>
  <c r="F41" i="1"/>
  <c r="D44" i="24" s="1"/>
  <c r="G38" i="1"/>
  <c r="H157" i="1"/>
  <c r="F156" i="1"/>
  <c r="M157" i="1"/>
  <c r="N157" i="1"/>
  <c r="K157" i="1"/>
  <c r="L157" i="1"/>
  <c r="J157" i="1"/>
  <c r="G156" i="1"/>
  <c r="I157" i="1"/>
  <c r="G157" i="1"/>
  <c r="F21" i="1"/>
  <c r="H144" i="1"/>
  <c r="H156" i="1" s="1"/>
  <c r="E4" i="5" l="1"/>
  <c r="D14" i="31"/>
  <c r="H65" i="1"/>
  <c r="F33" i="31"/>
  <c r="E29" i="4"/>
  <c r="F29" i="4" s="1"/>
  <c r="G29" i="4" s="1"/>
  <c r="D36" i="4"/>
  <c r="C43" i="24"/>
  <c r="C16" i="24"/>
  <c r="D21" i="24"/>
  <c r="L33" i="1"/>
  <c r="J43" i="24"/>
  <c r="E42" i="1"/>
  <c r="F42" i="1" s="1"/>
  <c r="G279" i="1"/>
  <c r="E279" i="1"/>
  <c r="E186" i="1" s="1"/>
  <c r="D18" i="23" s="1"/>
  <c r="F279" i="1"/>
  <c r="E155" i="1"/>
  <c r="E154" i="1" s="1"/>
  <c r="D14" i="23" s="1"/>
  <c r="D260" i="1"/>
  <c r="L260" i="1" s="1"/>
  <c r="L252" i="1" s="1"/>
  <c r="F24" i="1"/>
  <c r="M29" i="1"/>
  <c r="M32" i="1" s="1"/>
  <c r="G50" i="1"/>
  <c r="E45" i="24" s="1"/>
  <c r="H47" i="1"/>
  <c r="F51" i="1"/>
  <c r="G41" i="1"/>
  <c r="E44" i="24" s="1"/>
  <c r="H38" i="1"/>
  <c r="E25" i="1"/>
  <c r="D240" i="1"/>
  <c r="F240" i="1" s="1"/>
  <c r="G240" i="1" s="1"/>
  <c r="H240" i="1" s="1"/>
  <c r="I240" i="1" s="1"/>
  <c r="J240" i="1" s="1"/>
  <c r="K240" i="1" s="1"/>
  <c r="G21" i="1"/>
  <c r="I144" i="1"/>
  <c r="I156" i="1" s="1"/>
  <c r="H279" i="1"/>
  <c r="I269" i="1"/>
  <c r="K15" i="24" l="1"/>
  <c r="K43" i="24" s="1"/>
  <c r="D15" i="24"/>
  <c r="D43" i="24" s="1"/>
  <c r="F4" i="5"/>
  <c r="E14" i="31"/>
  <c r="I65" i="1"/>
  <c r="G33" i="31"/>
  <c r="D18" i="5"/>
  <c r="D14" i="5"/>
  <c r="E21" i="24"/>
  <c r="D14" i="24"/>
  <c r="M260" i="1"/>
  <c r="N260" i="1" s="1"/>
  <c r="E176" i="1"/>
  <c r="D16" i="23" s="1"/>
  <c r="M33" i="1"/>
  <c r="D261" i="1"/>
  <c r="M261" i="1" s="1"/>
  <c r="N261" i="1" s="1"/>
  <c r="O261" i="1" s="1"/>
  <c r="P261" i="1" s="1"/>
  <c r="G24" i="1"/>
  <c r="N29" i="1"/>
  <c r="N32" i="1" s="1"/>
  <c r="D241" i="1"/>
  <c r="F241" i="1" s="1"/>
  <c r="F25" i="1"/>
  <c r="H50" i="1"/>
  <c r="F45" i="24" s="1"/>
  <c r="I47" i="1"/>
  <c r="G51" i="1"/>
  <c r="G42" i="1"/>
  <c r="H41" i="1"/>
  <c r="F44" i="24" s="1"/>
  <c r="I38" i="1"/>
  <c r="H29" i="4"/>
  <c r="E239" i="1"/>
  <c r="H21" i="1"/>
  <c r="O29" i="1" s="1"/>
  <c r="O32" i="1" s="1"/>
  <c r="J144" i="1"/>
  <c r="J156" i="1" s="1"/>
  <c r="I279" i="1"/>
  <c r="J269" i="1"/>
  <c r="D16" i="24" l="1"/>
  <c r="E14" i="24" s="1"/>
  <c r="M15" i="24"/>
  <c r="M43" i="24" s="1"/>
  <c r="E15" i="24"/>
  <c r="E43" i="24" s="1"/>
  <c r="L15" i="24"/>
  <c r="L43" i="24" s="1"/>
  <c r="G4" i="5"/>
  <c r="F14" i="31"/>
  <c r="J65" i="1"/>
  <c r="H33" i="31"/>
  <c r="F21" i="24"/>
  <c r="D16" i="5"/>
  <c r="M252" i="1"/>
  <c r="O260" i="1"/>
  <c r="G25" i="1"/>
  <c r="N33" i="1"/>
  <c r="O33" i="1" s="1"/>
  <c r="D262" i="1"/>
  <c r="N262" i="1" s="1"/>
  <c r="O262" i="1" s="1"/>
  <c r="P262" i="1" s="1"/>
  <c r="D30" i="5"/>
  <c r="G241" i="1"/>
  <c r="H241" i="1" s="1"/>
  <c r="I241" i="1" s="1"/>
  <c r="J241" i="1" s="1"/>
  <c r="K241" i="1" s="1"/>
  <c r="L241" i="1" s="1"/>
  <c r="M241" i="1" s="1"/>
  <c r="H24" i="1"/>
  <c r="D242" i="1"/>
  <c r="H242" i="1" s="1"/>
  <c r="I242" i="1" s="1"/>
  <c r="J242" i="1" s="1"/>
  <c r="K242" i="1" s="1"/>
  <c r="L242" i="1" s="1"/>
  <c r="M242" i="1" s="1"/>
  <c r="L240" i="1"/>
  <c r="H51" i="1"/>
  <c r="I50" i="1"/>
  <c r="G45" i="24" s="1"/>
  <c r="O45" i="24" s="1"/>
  <c r="J47" i="1"/>
  <c r="K47" i="1" s="1"/>
  <c r="L47" i="1" s="1"/>
  <c r="M47" i="1" s="1"/>
  <c r="N47" i="1" s="1"/>
  <c r="O47" i="1" s="1"/>
  <c r="P47" i="1" s="1"/>
  <c r="H42" i="1"/>
  <c r="I41" i="1"/>
  <c r="G44" i="24" s="1"/>
  <c r="O44" i="24" s="1"/>
  <c r="J38" i="1"/>
  <c r="K38" i="1" s="1"/>
  <c r="L38" i="1" s="1"/>
  <c r="M38" i="1" s="1"/>
  <c r="N38" i="1" s="1"/>
  <c r="O38" i="1" s="1"/>
  <c r="P38" i="1" s="1"/>
  <c r="I29" i="4"/>
  <c r="F239" i="1"/>
  <c r="I21" i="1"/>
  <c r="P29" i="1" s="1"/>
  <c r="K144" i="1"/>
  <c r="K156" i="1" s="1"/>
  <c r="J279" i="1"/>
  <c r="K269" i="1"/>
  <c r="F15" i="24" l="1"/>
  <c r="F43" i="24" s="1"/>
  <c r="E16" i="24"/>
  <c r="F14" i="24" s="1"/>
  <c r="H4" i="5"/>
  <c r="G14" i="31"/>
  <c r="K65" i="1"/>
  <c r="I33" i="31"/>
  <c r="G21" i="24"/>
  <c r="N252" i="1"/>
  <c r="P260" i="1"/>
  <c r="I24" i="1"/>
  <c r="P32" i="1"/>
  <c r="G242" i="1"/>
  <c r="G239" i="1" s="1"/>
  <c r="D263" i="1"/>
  <c r="O263" i="1" s="1"/>
  <c r="P263" i="1" s="1"/>
  <c r="E30" i="5"/>
  <c r="H25" i="1"/>
  <c r="D243" i="1"/>
  <c r="H243" i="1" s="1"/>
  <c r="H239" i="1" s="1"/>
  <c r="I51" i="1"/>
  <c r="I42" i="1"/>
  <c r="J29" i="4"/>
  <c r="K29" i="4" s="1"/>
  <c r="J21" i="1"/>
  <c r="K21" i="1" s="1"/>
  <c r="L21" i="1" s="1"/>
  <c r="M21" i="1" s="1"/>
  <c r="N21" i="1" s="1"/>
  <c r="O21" i="1" s="1"/>
  <c r="P21" i="1" s="1"/>
  <c r="L144" i="1"/>
  <c r="L156" i="1" s="1"/>
  <c r="K279" i="1"/>
  <c r="L269" i="1"/>
  <c r="F16" i="24" l="1"/>
  <c r="G14" i="24" s="1"/>
  <c r="N15" i="24"/>
  <c r="N43" i="24" s="1"/>
  <c r="G15" i="24"/>
  <c r="G43" i="24" s="1"/>
  <c r="I4" i="5"/>
  <c r="H14" i="31"/>
  <c r="L65" i="1"/>
  <c r="J33" i="31"/>
  <c r="F30" i="5"/>
  <c r="H21" i="24"/>
  <c r="D244" i="1"/>
  <c r="I244" i="1" s="1"/>
  <c r="I25" i="1"/>
  <c r="P33" i="1"/>
  <c r="D264" i="1"/>
  <c r="P264" i="1" s="1"/>
  <c r="P252" i="1" s="1"/>
  <c r="O252" i="1"/>
  <c r="N242" i="1"/>
  <c r="I243" i="1"/>
  <c r="J243" i="1" s="1"/>
  <c r="K243" i="1" s="1"/>
  <c r="L243" i="1" s="1"/>
  <c r="M243" i="1" s="1"/>
  <c r="N243" i="1" s="1"/>
  <c r="O243" i="1" s="1"/>
  <c r="G30" i="5"/>
  <c r="L29" i="4"/>
  <c r="M144" i="1"/>
  <c r="M156" i="1" s="1"/>
  <c r="L279" i="1"/>
  <c r="M269" i="1"/>
  <c r="O43" i="24" l="1"/>
  <c r="G16" i="24"/>
  <c r="H14" i="24" s="1"/>
  <c r="H16" i="24" s="1"/>
  <c r="J4" i="5"/>
  <c r="I14" i="31"/>
  <c r="K33" i="31"/>
  <c r="M65" i="1"/>
  <c r="I21" i="24"/>
  <c r="J244" i="1"/>
  <c r="K244" i="1" s="1"/>
  <c r="L244" i="1" s="1"/>
  <c r="M244" i="1" s="1"/>
  <c r="N244" i="1" s="1"/>
  <c r="O244" i="1" s="1"/>
  <c r="P244" i="1" s="1"/>
  <c r="P239" i="1" s="1"/>
  <c r="I239" i="1"/>
  <c r="M29" i="4"/>
  <c r="N144" i="1"/>
  <c r="M279" i="1"/>
  <c r="N269" i="1"/>
  <c r="K4" i="5" l="1"/>
  <c r="J14" i="31"/>
  <c r="L33" i="31"/>
  <c r="N65" i="1"/>
  <c r="I14" i="24"/>
  <c r="I16" i="24" s="1"/>
  <c r="J21" i="24"/>
  <c r="H30" i="5"/>
  <c r="N239" i="1"/>
  <c r="J239" i="1"/>
  <c r="O239" i="1"/>
  <c r="M239" i="1"/>
  <c r="O30" i="5"/>
  <c r="N279" i="1"/>
  <c r="O269" i="1"/>
  <c r="N156" i="1"/>
  <c r="O144" i="1"/>
  <c r="N29" i="4"/>
  <c r="O29" i="4" s="1"/>
  <c r="L239" i="1"/>
  <c r="K239" i="1"/>
  <c r="L4" i="5" l="1"/>
  <c r="K14" i="31"/>
  <c r="M33" i="31"/>
  <c r="O65" i="1"/>
  <c r="J14" i="24"/>
  <c r="J16" i="24" s="1"/>
  <c r="K21" i="24"/>
  <c r="M30" i="5"/>
  <c r="L30" i="5"/>
  <c r="I30" i="5"/>
  <c r="N30" i="5"/>
  <c r="O156" i="1"/>
  <c r="P144" i="1"/>
  <c r="P156" i="1" s="1"/>
  <c r="P269" i="1"/>
  <c r="P279" i="1" s="1"/>
  <c r="O279" i="1"/>
  <c r="J30" i="5"/>
  <c r="K30" i="5"/>
  <c r="M4" i="5" l="1"/>
  <c r="L14" i="31"/>
  <c r="N33" i="31"/>
  <c r="P65" i="1"/>
  <c r="O33" i="31" s="1"/>
  <c r="L21" i="24"/>
  <c r="K14" i="24"/>
  <c r="K16" i="24" s="1"/>
  <c r="E9" i="1"/>
  <c r="E14" i="1" s="1"/>
  <c r="E17" i="1" s="1"/>
  <c r="B15" i="1"/>
  <c r="N112" i="1"/>
  <c r="O113" i="1" s="1"/>
  <c r="P114" i="1" s="1"/>
  <c r="M112" i="1"/>
  <c r="N113" i="1" s="1"/>
  <c r="O114" i="1" s="1"/>
  <c r="P115" i="1" s="1"/>
  <c r="L112" i="1"/>
  <c r="M113" i="1" s="1"/>
  <c r="N114" i="1" s="1"/>
  <c r="O115" i="1" s="1"/>
  <c r="P116" i="1" s="1"/>
  <c r="K112" i="1"/>
  <c r="L113" i="1" s="1"/>
  <c r="M114" i="1" s="1"/>
  <c r="N115" i="1" s="1"/>
  <c r="O116" i="1" s="1"/>
  <c r="P117" i="1" s="1"/>
  <c r="J112" i="1"/>
  <c r="K113" i="1" s="1"/>
  <c r="L114" i="1" s="1"/>
  <c r="M115" i="1" s="1"/>
  <c r="N116" i="1" s="1"/>
  <c r="O117" i="1" s="1"/>
  <c r="P118" i="1" s="1"/>
  <c r="I112" i="1"/>
  <c r="J113" i="1" s="1"/>
  <c r="K114" i="1" s="1"/>
  <c r="L115" i="1" s="1"/>
  <c r="M116" i="1" s="1"/>
  <c r="N117" i="1" s="1"/>
  <c r="O118" i="1" s="1"/>
  <c r="P119" i="1" s="1"/>
  <c r="H112" i="1"/>
  <c r="I113" i="1" s="1"/>
  <c r="J114" i="1" s="1"/>
  <c r="K115" i="1" s="1"/>
  <c r="L116" i="1" s="1"/>
  <c r="M117" i="1" s="1"/>
  <c r="N118" i="1" s="1"/>
  <c r="O119" i="1" s="1"/>
  <c r="P120" i="1" s="1"/>
  <c r="G112" i="1"/>
  <c r="H113" i="1" s="1"/>
  <c r="I114" i="1" s="1"/>
  <c r="J115" i="1" s="1"/>
  <c r="K116" i="1" s="1"/>
  <c r="L117" i="1" s="1"/>
  <c r="M118" i="1" s="1"/>
  <c r="N119" i="1" s="1"/>
  <c r="O120" i="1" s="1"/>
  <c r="F112" i="1"/>
  <c r="G113" i="1" s="1"/>
  <c r="H114" i="1" s="1"/>
  <c r="I115" i="1" s="1"/>
  <c r="J116" i="1" s="1"/>
  <c r="K117" i="1" s="1"/>
  <c r="L118" i="1" s="1"/>
  <c r="M119" i="1" s="1"/>
  <c r="N120" i="1" s="1"/>
  <c r="B112" i="1"/>
  <c r="B113" i="1" s="1"/>
  <c r="B114" i="1" s="1"/>
  <c r="B115" i="1" s="1"/>
  <c r="B116" i="1" s="1"/>
  <c r="B117" i="1" s="1"/>
  <c r="B118" i="1" s="1"/>
  <c r="B119" i="1" s="1"/>
  <c r="B120" i="1" s="1"/>
  <c r="N193" i="1"/>
  <c r="O194" i="1" s="1"/>
  <c r="P195" i="1" s="1"/>
  <c r="M193" i="1"/>
  <c r="N194" i="1" s="1"/>
  <c r="O195" i="1" s="1"/>
  <c r="P196" i="1" s="1"/>
  <c r="L193" i="1"/>
  <c r="M194" i="1" s="1"/>
  <c r="N195" i="1" s="1"/>
  <c r="O196" i="1" s="1"/>
  <c r="P197" i="1" s="1"/>
  <c r="K193" i="1"/>
  <c r="L194" i="1" s="1"/>
  <c r="M195" i="1" s="1"/>
  <c r="N196" i="1" s="1"/>
  <c r="O197" i="1" s="1"/>
  <c r="P198" i="1" s="1"/>
  <c r="J193" i="1"/>
  <c r="K194" i="1" s="1"/>
  <c r="L195" i="1" s="1"/>
  <c r="M196" i="1" s="1"/>
  <c r="N197" i="1" s="1"/>
  <c r="O198" i="1" s="1"/>
  <c r="P199" i="1" s="1"/>
  <c r="I193" i="1"/>
  <c r="J194" i="1" s="1"/>
  <c r="K195" i="1" s="1"/>
  <c r="L196" i="1" s="1"/>
  <c r="M197" i="1" s="1"/>
  <c r="N198" i="1" s="1"/>
  <c r="O199" i="1" s="1"/>
  <c r="P200" i="1" s="1"/>
  <c r="H193" i="1"/>
  <c r="I194" i="1" s="1"/>
  <c r="J195" i="1" s="1"/>
  <c r="K196" i="1" s="1"/>
  <c r="L197" i="1" s="1"/>
  <c r="M198" i="1" s="1"/>
  <c r="N199" i="1" s="1"/>
  <c r="O200" i="1" s="1"/>
  <c r="P201" i="1" s="1"/>
  <c r="G193" i="1"/>
  <c r="H194" i="1" s="1"/>
  <c r="I195" i="1" s="1"/>
  <c r="J196" i="1" s="1"/>
  <c r="K197" i="1" s="1"/>
  <c r="L198" i="1" s="1"/>
  <c r="M199" i="1" s="1"/>
  <c r="N200" i="1" s="1"/>
  <c r="O201" i="1" s="1"/>
  <c r="F193" i="1"/>
  <c r="G194" i="1" s="1"/>
  <c r="H195" i="1" s="1"/>
  <c r="I196" i="1" s="1"/>
  <c r="J197" i="1" s="1"/>
  <c r="K198" i="1" s="1"/>
  <c r="L199" i="1" s="1"/>
  <c r="M200" i="1" s="1"/>
  <c r="N201" i="1" s="1"/>
  <c r="B193" i="1"/>
  <c r="B194" i="1" s="1"/>
  <c r="B195" i="1" s="1"/>
  <c r="B196" i="1" s="1"/>
  <c r="B197" i="1" s="1"/>
  <c r="B198" i="1" s="1"/>
  <c r="B199" i="1" s="1"/>
  <c r="B200" i="1" s="1"/>
  <c r="B201" i="1" s="1"/>
  <c r="F183" i="1"/>
  <c r="F173" i="1"/>
  <c r="F140" i="1"/>
  <c r="E13" i="4" s="1"/>
  <c r="B144" i="1"/>
  <c r="B145" i="1" s="1"/>
  <c r="B146" i="1" s="1"/>
  <c r="B147" i="1" s="1"/>
  <c r="B148" i="1" s="1"/>
  <c r="B149" i="1" s="1"/>
  <c r="B150" i="1" s="1"/>
  <c r="B151" i="1" s="1"/>
  <c r="B152" i="1" s="1"/>
  <c r="F69" i="1"/>
  <c r="E67" i="1"/>
  <c r="B66" i="1"/>
  <c r="B67" i="1" s="1"/>
  <c r="B68" i="1" s="1"/>
  <c r="B69" i="1" s="1"/>
  <c r="B70" i="1" s="1"/>
  <c r="B71" i="1" s="1"/>
  <c r="B74" i="1" s="1"/>
  <c r="B75" i="1" s="1"/>
  <c r="B76" i="1" s="1"/>
  <c r="B77" i="1" s="1"/>
  <c r="B78" i="1" s="1"/>
  <c r="B79" i="1" s="1"/>
  <c r="B80" i="1" s="1"/>
  <c r="B81" i="1" s="1"/>
  <c r="B82" i="1" s="1"/>
  <c r="M14" i="31" l="1"/>
  <c r="N4" i="5"/>
  <c r="F74" i="1"/>
  <c r="F86" i="1" s="1"/>
  <c r="E35" i="31"/>
  <c r="E71" i="1"/>
  <c r="E55" i="1" s="1"/>
  <c r="D34" i="31"/>
  <c r="L14" i="24"/>
  <c r="L16" i="24" s="1"/>
  <c r="M21" i="24"/>
  <c r="N21" i="24" s="1"/>
  <c r="G183" i="1"/>
  <c r="E17" i="4"/>
  <c r="F186" i="1"/>
  <c r="E18" i="23" s="1"/>
  <c r="G173" i="1"/>
  <c r="E15" i="4"/>
  <c r="F176" i="1"/>
  <c r="G140" i="1"/>
  <c r="F13" i="4" s="1"/>
  <c r="F155" i="1"/>
  <c r="F154" i="1" s="1"/>
  <c r="E14" i="23" s="1"/>
  <c r="F14" i="1"/>
  <c r="G69" i="1"/>
  <c r="H146" i="1"/>
  <c r="H158" i="1" s="1"/>
  <c r="F67" i="1"/>
  <c r="D4" i="4" l="1"/>
  <c r="D19" i="4" s="1"/>
  <c r="E85" i="1"/>
  <c r="E204" i="1" s="1"/>
  <c r="E203" i="1" s="1"/>
  <c r="D20" i="23" s="1"/>
  <c r="O4" i="5"/>
  <c r="O14" i="31" s="1"/>
  <c r="N14" i="31"/>
  <c r="H69" i="1"/>
  <c r="F35" i="31"/>
  <c r="E57" i="1"/>
  <c r="C22" i="24" s="1"/>
  <c r="F71" i="1"/>
  <c r="E4" i="4" s="1"/>
  <c r="E34" i="31"/>
  <c r="E36" i="4"/>
  <c r="E16" i="5"/>
  <c r="E16" i="23"/>
  <c r="M14" i="24"/>
  <c r="M16" i="24" s="1"/>
  <c r="E14" i="5"/>
  <c r="E18" i="5"/>
  <c r="H183" i="1"/>
  <c r="F17" i="4"/>
  <c r="G186" i="1"/>
  <c r="H173" i="1"/>
  <c r="F15" i="4"/>
  <c r="G176" i="1"/>
  <c r="F124" i="1"/>
  <c r="F205" i="1"/>
  <c r="H140" i="1"/>
  <c r="G13" i="4" s="1"/>
  <c r="G155" i="1"/>
  <c r="G154" i="1" s="1"/>
  <c r="F14" i="23" s="1"/>
  <c r="G14" i="1"/>
  <c r="F17" i="1"/>
  <c r="G74" i="1"/>
  <c r="G86" i="1" s="1"/>
  <c r="I147" i="1"/>
  <c r="I159" i="1" s="1"/>
  <c r="I146" i="1"/>
  <c r="I158" i="1" s="1"/>
  <c r="G67" i="1"/>
  <c r="G75" i="1"/>
  <c r="D30" i="4" l="1"/>
  <c r="D7" i="4"/>
  <c r="D23" i="4"/>
  <c r="D14" i="4"/>
  <c r="D6" i="4"/>
  <c r="D11" i="4"/>
  <c r="D16" i="4"/>
  <c r="D21" i="4"/>
  <c r="D18" i="4"/>
  <c r="D9" i="4"/>
  <c r="E123" i="1"/>
  <c r="E122" i="1" s="1"/>
  <c r="D10" i="23" s="1"/>
  <c r="E84" i="1"/>
  <c r="D5" i="23" s="1"/>
  <c r="D7" i="23" s="1"/>
  <c r="D57" i="31" s="1"/>
  <c r="D58" i="31" s="1"/>
  <c r="D20" i="5"/>
  <c r="F85" i="1"/>
  <c r="F204" i="1" s="1"/>
  <c r="F203" i="1" s="1"/>
  <c r="E20" i="23" s="1"/>
  <c r="F72" i="1"/>
  <c r="F55" i="1"/>
  <c r="F57" i="1" s="1"/>
  <c r="E59" i="23" s="1"/>
  <c r="E60" i="1"/>
  <c r="D59" i="23"/>
  <c r="I69" i="1"/>
  <c r="G35" i="31"/>
  <c r="G71" i="1"/>
  <c r="G55" i="1" s="1"/>
  <c r="G57" i="1" s="1"/>
  <c r="F34" i="31"/>
  <c r="F36" i="4"/>
  <c r="F14" i="5"/>
  <c r="F18" i="5"/>
  <c r="F18" i="23"/>
  <c r="N14" i="24"/>
  <c r="N16" i="24" s="1"/>
  <c r="F16" i="5"/>
  <c r="F16" i="23"/>
  <c r="I183" i="1"/>
  <c r="G17" i="4"/>
  <c r="H186" i="1"/>
  <c r="I173" i="1"/>
  <c r="G15" i="4"/>
  <c r="H176" i="1"/>
  <c r="E6" i="4"/>
  <c r="E19" i="4"/>
  <c r="E18" i="4"/>
  <c r="E9" i="4"/>
  <c r="E14" i="4"/>
  <c r="E21" i="4"/>
  <c r="E5" i="4"/>
  <c r="E7" i="4"/>
  <c r="E23" i="4"/>
  <c r="E16" i="4"/>
  <c r="E30" i="4"/>
  <c r="E11" i="4"/>
  <c r="G124" i="1"/>
  <c r="G205" i="1"/>
  <c r="I140" i="1"/>
  <c r="H13" i="4" s="1"/>
  <c r="H155" i="1"/>
  <c r="H154" i="1" s="1"/>
  <c r="G14" i="23" s="1"/>
  <c r="J146" i="1"/>
  <c r="J158" i="1" s="1"/>
  <c r="G87" i="1"/>
  <c r="H14" i="1"/>
  <c r="G17" i="1"/>
  <c r="J148" i="1"/>
  <c r="J160" i="1" s="1"/>
  <c r="J147" i="1"/>
  <c r="J159" i="1" s="1"/>
  <c r="H76" i="1"/>
  <c r="H75" i="1"/>
  <c r="H87" i="1" s="1"/>
  <c r="H67" i="1"/>
  <c r="H74" i="1"/>
  <c r="H86" i="1" s="1"/>
  <c r="D25" i="4" l="1"/>
  <c r="D27" i="4" s="1"/>
  <c r="E232" i="1"/>
  <c r="D24" i="23" s="1"/>
  <c r="D5" i="5"/>
  <c r="D19" i="5" s="1"/>
  <c r="C5" i="22"/>
  <c r="C6" i="22" s="1"/>
  <c r="D10" i="5"/>
  <c r="D27" i="23"/>
  <c r="D15" i="23"/>
  <c r="E223" i="1"/>
  <c r="D22" i="23" s="1"/>
  <c r="D23" i="23" s="1"/>
  <c r="D3" i="31"/>
  <c r="E103" i="1"/>
  <c r="C30" i="24" s="1"/>
  <c r="C10" i="24" s="1"/>
  <c r="C31" i="24" s="1"/>
  <c r="C32" i="24" s="1"/>
  <c r="C40" i="24" s="1"/>
  <c r="D21" i="23"/>
  <c r="F123" i="1"/>
  <c r="F122" i="1" s="1"/>
  <c r="E10" i="23" s="1"/>
  <c r="D22" i="24"/>
  <c r="E22" i="24" s="1"/>
  <c r="F84" i="1"/>
  <c r="E5" i="23" s="1"/>
  <c r="E7" i="23" s="1"/>
  <c r="E57" i="31" s="1"/>
  <c r="E58" i="31" s="1"/>
  <c r="F60" i="1"/>
  <c r="G60" i="1" s="1"/>
  <c r="J69" i="1"/>
  <c r="H35" i="31"/>
  <c r="G85" i="1"/>
  <c r="G123" i="1" s="1"/>
  <c r="F4" i="4"/>
  <c r="F19" i="4" s="1"/>
  <c r="H71" i="1"/>
  <c r="H55" i="1" s="1"/>
  <c r="H57" i="1" s="1"/>
  <c r="G34" i="31"/>
  <c r="G72" i="1"/>
  <c r="G36" i="4"/>
  <c r="F59" i="23"/>
  <c r="G16" i="5"/>
  <c r="G16" i="23"/>
  <c r="D35" i="23"/>
  <c r="D19" i="23"/>
  <c r="D17" i="23"/>
  <c r="G18" i="5"/>
  <c r="G18" i="23"/>
  <c r="G14" i="5"/>
  <c r="E20" i="5"/>
  <c r="D11" i="23"/>
  <c r="H17" i="4"/>
  <c r="J183" i="1"/>
  <c r="I186" i="1"/>
  <c r="J173" i="1"/>
  <c r="H15" i="4"/>
  <c r="I176" i="1"/>
  <c r="E25" i="4"/>
  <c r="E27" i="4" s="1"/>
  <c r="H124" i="1"/>
  <c r="H205" i="1"/>
  <c r="G125" i="1"/>
  <c r="G206" i="1"/>
  <c r="H125" i="1"/>
  <c r="H206" i="1"/>
  <c r="J140" i="1"/>
  <c r="I13" i="4" s="1"/>
  <c r="I155" i="1"/>
  <c r="I154" i="1" s="1"/>
  <c r="H14" i="23" s="1"/>
  <c r="K147" i="1"/>
  <c r="K159" i="1" s="1"/>
  <c r="K146" i="1"/>
  <c r="K158" i="1" s="1"/>
  <c r="H88" i="1"/>
  <c r="I14" i="1"/>
  <c r="H17" i="1"/>
  <c r="K148" i="1"/>
  <c r="K160" i="1" s="1"/>
  <c r="K149" i="1"/>
  <c r="K161" i="1" s="1"/>
  <c r="I75" i="1"/>
  <c r="I87" i="1" s="1"/>
  <c r="I74" i="1"/>
  <c r="I86" i="1" s="1"/>
  <c r="I77" i="1"/>
  <c r="I67" i="1"/>
  <c r="I76" i="1"/>
  <c r="I88" i="1" s="1"/>
  <c r="D31" i="5" l="1"/>
  <c r="D17" i="5"/>
  <c r="D15" i="5"/>
  <c r="D11" i="5"/>
  <c r="D7" i="5"/>
  <c r="D69" i="31" s="1"/>
  <c r="D70" i="31" s="1"/>
  <c r="D21" i="5"/>
  <c r="D10" i="31"/>
  <c r="D32" i="31" s="1"/>
  <c r="D8" i="5"/>
  <c r="D11" i="31" s="1"/>
  <c r="D29" i="31" s="1"/>
  <c r="D8" i="23"/>
  <c r="D9" i="23" s="1"/>
  <c r="D28" i="23"/>
  <c r="D6" i="31" s="1"/>
  <c r="D22" i="5"/>
  <c r="D23" i="5" s="1"/>
  <c r="F223" i="1"/>
  <c r="E22" i="23" s="1"/>
  <c r="E23" i="23" s="1"/>
  <c r="D24" i="5"/>
  <c r="D25" i="5" s="1"/>
  <c r="D5" i="22"/>
  <c r="D6" i="22" s="1"/>
  <c r="E10" i="5"/>
  <c r="F103" i="1"/>
  <c r="D30" i="24" s="1"/>
  <c r="D10" i="24" s="1"/>
  <c r="D31" i="24" s="1"/>
  <c r="D32" i="24" s="1"/>
  <c r="D40" i="24" s="1"/>
  <c r="F232" i="1"/>
  <c r="E24" i="23" s="1"/>
  <c r="E5" i="5"/>
  <c r="E10" i="31" s="1"/>
  <c r="E36" i="31" s="1"/>
  <c r="E27" i="23"/>
  <c r="E3" i="31"/>
  <c r="E6" i="23"/>
  <c r="F5" i="4"/>
  <c r="F6" i="4"/>
  <c r="F14" i="4"/>
  <c r="F9" i="4"/>
  <c r="H36" i="4"/>
  <c r="F23" i="4"/>
  <c r="F21" i="4"/>
  <c r="G84" i="1"/>
  <c r="F5" i="5" s="1"/>
  <c r="F10" i="31" s="1"/>
  <c r="G204" i="1"/>
  <c r="G203" i="1" s="1"/>
  <c r="F20" i="23" s="1"/>
  <c r="F18" i="4"/>
  <c r="F22" i="24"/>
  <c r="F30" i="4"/>
  <c r="K69" i="1"/>
  <c r="I35" i="31"/>
  <c r="F7" i="4"/>
  <c r="F11" i="4"/>
  <c r="H85" i="1"/>
  <c r="H204" i="1" s="1"/>
  <c r="G4" i="4"/>
  <c r="G23" i="4" s="1"/>
  <c r="F16" i="4"/>
  <c r="H72" i="1"/>
  <c r="I71" i="1"/>
  <c r="I55" i="1" s="1"/>
  <c r="I57" i="1" s="1"/>
  <c r="H34" i="31"/>
  <c r="E21" i="23"/>
  <c r="E11" i="23"/>
  <c r="H16" i="5"/>
  <c r="H16" i="23"/>
  <c r="H14" i="5"/>
  <c r="D25" i="23"/>
  <c r="G59" i="23"/>
  <c r="H18" i="5"/>
  <c r="H18" i="23"/>
  <c r="E35" i="23"/>
  <c r="E17" i="23"/>
  <c r="E19" i="23"/>
  <c r="E15" i="23"/>
  <c r="I17" i="4"/>
  <c r="K183" i="1"/>
  <c r="J186" i="1"/>
  <c r="K173" i="1"/>
  <c r="I15" i="4"/>
  <c r="J176" i="1"/>
  <c r="E28" i="4"/>
  <c r="E31" i="4"/>
  <c r="D31" i="4"/>
  <c r="D28" i="4"/>
  <c r="H60" i="1"/>
  <c r="G122" i="1"/>
  <c r="I126" i="1"/>
  <c r="I207" i="1"/>
  <c r="I125" i="1"/>
  <c r="I206" i="1"/>
  <c r="H126" i="1"/>
  <c r="H207" i="1"/>
  <c r="I124" i="1"/>
  <c r="I205" i="1"/>
  <c r="K140" i="1"/>
  <c r="J13" i="4" s="1"/>
  <c r="J155" i="1"/>
  <c r="J154" i="1" s="1"/>
  <c r="I14" i="23" s="1"/>
  <c r="L147" i="1"/>
  <c r="L159" i="1" s="1"/>
  <c r="L148" i="1"/>
  <c r="L160" i="1" s="1"/>
  <c r="L146" i="1"/>
  <c r="L158" i="1" s="1"/>
  <c r="I89" i="1"/>
  <c r="J14" i="1"/>
  <c r="K14" i="1" s="1"/>
  <c r="L14" i="1" s="1"/>
  <c r="M14" i="1" s="1"/>
  <c r="N14" i="1" s="1"/>
  <c r="O14" i="1" s="1"/>
  <c r="P14" i="1" s="1"/>
  <c r="I17" i="1"/>
  <c r="L150" i="1"/>
  <c r="L162" i="1" s="1"/>
  <c r="L149" i="1"/>
  <c r="L161" i="1" s="1"/>
  <c r="J75" i="1"/>
  <c r="J87" i="1" s="1"/>
  <c r="J67" i="1"/>
  <c r="J78" i="1"/>
  <c r="J76" i="1"/>
  <c r="J88" i="1" s="1"/>
  <c r="J74" i="1"/>
  <c r="J86" i="1" s="1"/>
  <c r="J77" i="1"/>
  <c r="J89" i="1" s="1"/>
  <c r="D4" i="31" l="1"/>
  <c r="D12" i="23"/>
  <c r="D5" i="31" s="1"/>
  <c r="F25" i="4"/>
  <c r="D36" i="31"/>
  <c r="E28" i="23"/>
  <c r="E6" i="31" s="1"/>
  <c r="D9" i="5"/>
  <c r="E8" i="23"/>
  <c r="E4" i="31" s="1"/>
  <c r="E17" i="5"/>
  <c r="E22" i="5"/>
  <c r="E23" i="5" s="1"/>
  <c r="E11" i="5"/>
  <c r="D12" i="5"/>
  <c r="D13" i="5" s="1"/>
  <c r="D37" i="5" s="1"/>
  <c r="D71" i="31" s="1"/>
  <c r="E19" i="5"/>
  <c r="E32" i="31"/>
  <c r="D30" i="31"/>
  <c r="E8" i="5"/>
  <c r="E9" i="5" s="1"/>
  <c r="E6" i="5"/>
  <c r="E15" i="5"/>
  <c r="E24" i="5"/>
  <c r="E25" i="5" s="1"/>
  <c r="E21" i="5"/>
  <c r="E7" i="5"/>
  <c r="E69" i="31" s="1"/>
  <c r="E70" i="31" s="1"/>
  <c r="E31" i="5"/>
  <c r="G21" i="4"/>
  <c r="G18" i="4"/>
  <c r="G14" i="4"/>
  <c r="G103" i="1"/>
  <c r="G232" i="1"/>
  <c r="F24" i="23" s="1"/>
  <c r="F5" i="23"/>
  <c r="F6" i="23" s="1"/>
  <c r="G223" i="1"/>
  <c r="F22" i="23" s="1"/>
  <c r="G6" i="4"/>
  <c r="G22" i="24"/>
  <c r="L69" i="1"/>
  <c r="J35" i="31"/>
  <c r="G19" i="4"/>
  <c r="H123" i="1"/>
  <c r="H122" i="1" s="1"/>
  <c r="H84" i="1"/>
  <c r="G5" i="23" s="1"/>
  <c r="G9" i="4"/>
  <c r="G16" i="4"/>
  <c r="G11" i="4"/>
  <c r="G5" i="4"/>
  <c r="G30" i="4"/>
  <c r="G7" i="4"/>
  <c r="F36" i="31"/>
  <c r="F32" i="31"/>
  <c r="I72" i="1"/>
  <c r="H4" i="4"/>
  <c r="H14" i="4" s="1"/>
  <c r="J71" i="1"/>
  <c r="J55" i="1" s="1"/>
  <c r="I34" i="31"/>
  <c r="I85" i="1"/>
  <c r="I123" i="1" s="1"/>
  <c r="I36" i="4"/>
  <c r="F20" i="5"/>
  <c r="F21" i="5" s="1"/>
  <c r="D29" i="23"/>
  <c r="C10" i="22" s="1"/>
  <c r="I14" i="5"/>
  <c r="F10" i="5"/>
  <c r="F11" i="5" s="1"/>
  <c r="F10" i="23"/>
  <c r="I16" i="5"/>
  <c r="I16" i="23"/>
  <c r="E25" i="23"/>
  <c r="I18" i="5"/>
  <c r="I18" i="23"/>
  <c r="H59" i="23"/>
  <c r="J17" i="4"/>
  <c r="L183" i="1"/>
  <c r="K17" i="4" s="1"/>
  <c r="K186" i="1"/>
  <c r="L173" i="1"/>
  <c r="K15" i="4" s="1"/>
  <c r="J15" i="4"/>
  <c r="K176" i="1"/>
  <c r="F27" i="4"/>
  <c r="F28" i="4" s="1"/>
  <c r="D32" i="4"/>
  <c r="E32" i="4"/>
  <c r="F7" i="5"/>
  <c r="F69" i="31" s="1"/>
  <c r="F70" i="31" s="1"/>
  <c r="F6" i="5"/>
  <c r="F19" i="5"/>
  <c r="F17" i="5"/>
  <c r="F31" i="5"/>
  <c r="F15" i="5"/>
  <c r="I60" i="1"/>
  <c r="J127" i="1"/>
  <c r="J208" i="1"/>
  <c r="J126" i="1"/>
  <c r="J207" i="1"/>
  <c r="I127" i="1"/>
  <c r="I208" i="1"/>
  <c r="J124" i="1"/>
  <c r="J205" i="1"/>
  <c r="J125" i="1"/>
  <c r="J206" i="1"/>
  <c r="H203" i="1"/>
  <c r="G20" i="23" s="1"/>
  <c r="L140" i="1"/>
  <c r="K13" i="4" s="1"/>
  <c r="K155" i="1"/>
  <c r="K154" i="1" s="1"/>
  <c r="J14" i="23" s="1"/>
  <c r="M149" i="1"/>
  <c r="M161" i="1" s="1"/>
  <c r="M146" i="1"/>
  <c r="M158" i="1" s="1"/>
  <c r="M147" i="1"/>
  <c r="M159" i="1" s="1"/>
  <c r="M148" i="1"/>
  <c r="M160" i="1" s="1"/>
  <c r="J90" i="1"/>
  <c r="M151" i="1"/>
  <c r="M163" i="1" s="1"/>
  <c r="M150" i="1"/>
  <c r="M162" i="1" s="1"/>
  <c r="K78" i="1"/>
  <c r="K90" i="1" s="1"/>
  <c r="K76" i="1"/>
  <c r="K88" i="1" s="1"/>
  <c r="K74" i="1"/>
  <c r="K86" i="1" s="1"/>
  <c r="K77" i="1"/>
  <c r="K89" i="1" s="1"/>
  <c r="K79" i="1"/>
  <c r="K91" i="1" s="1"/>
  <c r="K75" i="1"/>
  <c r="K87" i="1" s="1"/>
  <c r="K67" i="1"/>
  <c r="D30" i="23" l="1"/>
  <c r="D13" i="23"/>
  <c r="C9" i="22" s="1"/>
  <c r="E12" i="23"/>
  <c r="E13" i="23" s="1"/>
  <c r="E9" i="23"/>
  <c r="E11" i="31"/>
  <c r="E31" i="31" s="1"/>
  <c r="D12" i="31"/>
  <c r="E12" i="5"/>
  <c r="E13" i="5" s="1"/>
  <c r="E37" i="5" s="1"/>
  <c r="E71" i="31" s="1"/>
  <c r="G25" i="4"/>
  <c r="G27" i="4" s="1"/>
  <c r="G31" i="4" s="1"/>
  <c r="F28" i="23"/>
  <c r="F6" i="31" s="1"/>
  <c r="E30" i="24"/>
  <c r="E10" i="24" s="1"/>
  <c r="E31" i="24" s="1"/>
  <c r="E32" i="24" s="1"/>
  <c r="E40" i="24" s="1"/>
  <c r="F24" i="5"/>
  <c r="F25" i="5" s="1"/>
  <c r="H16" i="4"/>
  <c r="H9" i="4"/>
  <c r="F11" i="23"/>
  <c r="F17" i="23"/>
  <c r="F35" i="23"/>
  <c r="F19" i="23"/>
  <c r="F7" i="23"/>
  <c r="E5" i="22" s="1"/>
  <c r="E6" i="22" s="1"/>
  <c r="F15" i="23"/>
  <c r="F23" i="23"/>
  <c r="F8" i="5"/>
  <c r="F11" i="31" s="1"/>
  <c r="F29" i="31" s="1"/>
  <c r="F3" i="31"/>
  <c r="F22" i="5"/>
  <c r="F23" i="5" s="1"/>
  <c r="F21" i="23"/>
  <c r="F27" i="23"/>
  <c r="F8" i="23"/>
  <c r="F4" i="31" s="1"/>
  <c r="M69" i="1"/>
  <c r="K35" i="31"/>
  <c r="H223" i="1"/>
  <c r="G22" i="23" s="1"/>
  <c r="H103" i="1"/>
  <c r="I4" i="4"/>
  <c r="I6" i="4" s="1"/>
  <c r="J85" i="1"/>
  <c r="J123" i="1" s="1"/>
  <c r="G5" i="5"/>
  <c r="G10" i="31" s="1"/>
  <c r="G32" i="31" s="1"/>
  <c r="H23" i="4"/>
  <c r="J72" i="1"/>
  <c r="H232" i="1"/>
  <c r="G24" i="23" s="1"/>
  <c r="H11" i="4"/>
  <c r="H19" i="4"/>
  <c r="I84" i="1"/>
  <c r="H5" i="23" s="1"/>
  <c r="H7" i="23" s="1"/>
  <c r="G5" i="22" s="1"/>
  <c r="G6" i="22" s="1"/>
  <c r="I204" i="1"/>
  <c r="I203" i="1" s="1"/>
  <c r="H20" i="23" s="1"/>
  <c r="G35" i="23"/>
  <c r="G7" i="23"/>
  <c r="H5" i="4"/>
  <c r="H18" i="4"/>
  <c r="G17" i="23"/>
  <c r="H21" i="4"/>
  <c r="H7" i="4"/>
  <c r="H30" i="4"/>
  <c r="H6" i="4"/>
  <c r="G19" i="23"/>
  <c r="K71" i="1"/>
  <c r="K55" i="1" s="1"/>
  <c r="J34" i="31"/>
  <c r="G3" i="31"/>
  <c r="G27" i="23"/>
  <c r="G15" i="23"/>
  <c r="G6" i="23"/>
  <c r="J36" i="4"/>
  <c r="K36" i="4"/>
  <c r="G10" i="5"/>
  <c r="G10" i="23"/>
  <c r="G11" i="23" s="1"/>
  <c r="E29" i="23"/>
  <c r="D10" i="22" s="1"/>
  <c r="G20" i="5"/>
  <c r="G21" i="23"/>
  <c r="J16" i="5"/>
  <c r="J16" i="23"/>
  <c r="F25" i="23"/>
  <c r="D31" i="23"/>
  <c r="J14" i="5"/>
  <c r="J18" i="5"/>
  <c r="J18" i="23"/>
  <c r="L186" i="1"/>
  <c r="M183" i="1"/>
  <c r="L17" i="4" s="1"/>
  <c r="M173" i="1"/>
  <c r="L15" i="4" s="1"/>
  <c r="L176" i="1"/>
  <c r="F31" i="4"/>
  <c r="K128" i="1"/>
  <c r="K209" i="1"/>
  <c r="I122" i="1"/>
  <c r="K124" i="1"/>
  <c r="K205" i="1"/>
  <c r="J128" i="1"/>
  <c r="J209" i="1"/>
  <c r="K129" i="1"/>
  <c r="K210" i="1"/>
  <c r="K127" i="1"/>
  <c r="K208" i="1"/>
  <c r="K125" i="1"/>
  <c r="K206" i="1"/>
  <c r="K126" i="1"/>
  <c r="K207" i="1"/>
  <c r="M140" i="1"/>
  <c r="L13" i="4" s="1"/>
  <c r="L155" i="1"/>
  <c r="L154" i="1" s="1"/>
  <c r="K14" i="23" s="1"/>
  <c r="N148" i="1"/>
  <c r="N147" i="1"/>
  <c r="N149" i="1"/>
  <c r="N150" i="1"/>
  <c r="N146" i="1"/>
  <c r="N151" i="1"/>
  <c r="N152" i="1"/>
  <c r="L79" i="1"/>
  <c r="L91" i="1" s="1"/>
  <c r="L76" i="1"/>
  <c r="L88" i="1" s="1"/>
  <c r="L75" i="1"/>
  <c r="L87" i="1" s="1"/>
  <c r="L77" i="1"/>
  <c r="L89" i="1" s="1"/>
  <c r="L78" i="1"/>
  <c r="L90" i="1" s="1"/>
  <c r="L74" i="1"/>
  <c r="L86" i="1" s="1"/>
  <c r="L80" i="1"/>
  <c r="L67" i="1"/>
  <c r="E29" i="31" l="1"/>
  <c r="E30" i="31"/>
  <c r="E30" i="23"/>
  <c r="E5" i="31"/>
  <c r="E12" i="31"/>
  <c r="F30" i="24"/>
  <c r="F10" i="24" s="1"/>
  <c r="F31" i="24" s="1"/>
  <c r="F32" i="24" s="1"/>
  <c r="F40" i="24" s="1"/>
  <c r="G23" i="23"/>
  <c r="G28" i="23"/>
  <c r="G6" i="31" s="1"/>
  <c r="F12" i="23"/>
  <c r="F5" i="31" s="1"/>
  <c r="H25" i="4"/>
  <c r="I18" i="4"/>
  <c r="F57" i="31"/>
  <c r="F58" i="31" s="1"/>
  <c r="F9" i="23"/>
  <c r="F31" i="31"/>
  <c r="F12" i="5"/>
  <c r="F12" i="31" s="1"/>
  <c r="F9" i="5"/>
  <c r="F30" i="31"/>
  <c r="G15" i="5"/>
  <c r="J84" i="1"/>
  <c r="J223" i="1" s="1"/>
  <c r="I22" i="23" s="1"/>
  <c r="G31" i="5"/>
  <c r="G19" i="5"/>
  <c r="G21" i="5"/>
  <c r="G17" i="5"/>
  <c r="G6" i="5"/>
  <c r="G7" i="5"/>
  <c r="G69" i="31" s="1"/>
  <c r="G70" i="31" s="1"/>
  <c r="G11" i="5"/>
  <c r="J204" i="1"/>
  <c r="J203" i="1" s="1"/>
  <c r="I20" i="23" s="1"/>
  <c r="N69" i="1"/>
  <c r="L35" i="31"/>
  <c r="G24" i="5"/>
  <c r="G25" i="5" s="1"/>
  <c r="K85" i="1"/>
  <c r="K204" i="1" s="1"/>
  <c r="K203" i="1" s="1"/>
  <c r="J20" i="23" s="1"/>
  <c r="G36" i="31"/>
  <c r="K72" i="1"/>
  <c r="I14" i="4"/>
  <c r="G8" i="5"/>
  <c r="G11" i="31" s="1"/>
  <c r="G29" i="31" s="1"/>
  <c r="I11" i="4"/>
  <c r="I19" i="4"/>
  <c r="G8" i="23"/>
  <c r="G4" i="31" s="1"/>
  <c r="I16" i="4"/>
  <c r="I23" i="4"/>
  <c r="I30" i="4"/>
  <c r="I5" i="4"/>
  <c r="G22" i="5"/>
  <c r="G23" i="5" s="1"/>
  <c r="I7" i="4"/>
  <c r="I9" i="4"/>
  <c r="I21" i="4"/>
  <c r="H57" i="31"/>
  <c r="H58" i="31" s="1"/>
  <c r="H5" i="5"/>
  <c r="H10" i="31" s="1"/>
  <c r="H36" i="31" s="1"/>
  <c r="I232" i="1"/>
  <c r="H24" i="23" s="1"/>
  <c r="H35" i="23"/>
  <c r="H27" i="23"/>
  <c r="H15" i="23"/>
  <c r="H17" i="23"/>
  <c r="H3" i="31"/>
  <c r="I223" i="1"/>
  <c r="H22" i="23" s="1"/>
  <c r="H19" i="23"/>
  <c r="I103" i="1"/>
  <c r="H6" i="23"/>
  <c r="E6" i="12"/>
  <c r="C11" i="22"/>
  <c r="D62" i="31"/>
  <c r="G57" i="31"/>
  <c r="G58" i="31" s="1"/>
  <c r="F5" i="22"/>
  <c r="F6" i="22" s="1"/>
  <c r="D9" i="22"/>
  <c r="J4" i="4"/>
  <c r="J5" i="4" s="1"/>
  <c r="L71" i="1"/>
  <c r="L55" i="1" s="1"/>
  <c r="K34" i="31"/>
  <c r="L36" i="4"/>
  <c r="H10" i="5"/>
  <c r="H10" i="23"/>
  <c r="H11" i="23" s="1"/>
  <c r="K14" i="5"/>
  <c r="H20" i="5"/>
  <c r="H21" i="23"/>
  <c r="K16" i="5"/>
  <c r="K16" i="23"/>
  <c r="K18" i="5"/>
  <c r="K18" i="23"/>
  <c r="G25" i="23"/>
  <c r="F29" i="23"/>
  <c r="E10" i="22" s="1"/>
  <c r="N161" i="1"/>
  <c r="O149" i="1"/>
  <c r="N162" i="1"/>
  <c r="O150" i="1"/>
  <c r="N163" i="1"/>
  <c r="O151" i="1"/>
  <c r="N158" i="1"/>
  <c r="O146" i="1"/>
  <c r="N160" i="1"/>
  <c r="O148" i="1"/>
  <c r="N164" i="1"/>
  <c r="O152" i="1"/>
  <c r="N159" i="1"/>
  <c r="O147" i="1"/>
  <c r="G32" i="4"/>
  <c r="G28" i="4"/>
  <c r="M186" i="1"/>
  <c r="N183" i="1"/>
  <c r="N173" i="1"/>
  <c r="M176" i="1"/>
  <c r="F32" i="4"/>
  <c r="H27" i="4"/>
  <c r="H28" i="4" s="1"/>
  <c r="L128" i="1"/>
  <c r="L209" i="1"/>
  <c r="L129" i="1"/>
  <c r="L210" i="1"/>
  <c r="J122" i="1"/>
  <c r="L127" i="1"/>
  <c r="L208" i="1"/>
  <c r="L124" i="1"/>
  <c r="L205" i="1"/>
  <c r="L126" i="1"/>
  <c r="L207" i="1"/>
  <c r="L125" i="1"/>
  <c r="L206" i="1"/>
  <c r="N140" i="1"/>
  <c r="M155" i="1"/>
  <c r="M154" i="1" s="1"/>
  <c r="L14" i="23" s="1"/>
  <c r="L92" i="1"/>
  <c r="M81" i="1"/>
  <c r="M67" i="1"/>
  <c r="M78" i="1"/>
  <c r="M90" i="1" s="1"/>
  <c r="M79" i="1"/>
  <c r="M91" i="1" s="1"/>
  <c r="M74" i="1"/>
  <c r="M86" i="1" s="1"/>
  <c r="M76" i="1"/>
  <c r="M88" i="1" s="1"/>
  <c r="M75" i="1"/>
  <c r="M87" i="1" s="1"/>
  <c r="M77" i="1"/>
  <c r="M89" i="1" s="1"/>
  <c r="M80" i="1"/>
  <c r="M92" i="1" s="1"/>
  <c r="E31" i="23" l="1"/>
  <c r="E62" i="31" s="1"/>
  <c r="J18" i="4"/>
  <c r="G30" i="24"/>
  <c r="G10" i="24" s="1"/>
  <c r="G31" i="24" s="1"/>
  <c r="G32" i="24" s="1"/>
  <c r="G40" i="24" s="1"/>
  <c r="F13" i="5"/>
  <c r="F37" i="5" s="1"/>
  <c r="F71" i="31" s="1"/>
  <c r="H23" i="23"/>
  <c r="H28" i="23"/>
  <c r="H6" i="31" s="1"/>
  <c r="F13" i="23"/>
  <c r="E9" i="22" s="1"/>
  <c r="F30" i="23"/>
  <c r="I5" i="5"/>
  <c r="I10" i="31" s="1"/>
  <c r="I36" i="31" s="1"/>
  <c r="J232" i="1"/>
  <c r="I24" i="23" s="1"/>
  <c r="I28" i="23" s="1"/>
  <c r="J57" i="1"/>
  <c r="H22" i="24" s="1"/>
  <c r="J103" i="1"/>
  <c r="G12" i="23"/>
  <c r="G30" i="23" s="1"/>
  <c r="I5" i="23"/>
  <c r="I15" i="23" s="1"/>
  <c r="K123" i="1"/>
  <c r="K122" i="1" s="1"/>
  <c r="J10" i="5" s="1"/>
  <c r="J21" i="4"/>
  <c r="K84" i="1"/>
  <c r="J5" i="23" s="1"/>
  <c r="J15" i="23" s="1"/>
  <c r="J11" i="4"/>
  <c r="J16" i="4"/>
  <c r="O69" i="1"/>
  <c r="M35" i="31"/>
  <c r="I25" i="4"/>
  <c r="I27" i="4" s="1"/>
  <c r="I28" i="4" s="1"/>
  <c r="J19" i="4"/>
  <c r="H15" i="5"/>
  <c r="H11" i="5"/>
  <c r="G9" i="23"/>
  <c r="H6" i="5"/>
  <c r="J9" i="4"/>
  <c r="H32" i="31"/>
  <c r="J6" i="4"/>
  <c r="G31" i="31"/>
  <c r="J23" i="4"/>
  <c r="G9" i="5"/>
  <c r="J30" i="4"/>
  <c r="H19" i="5"/>
  <c r="H31" i="5"/>
  <c r="H17" i="5"/>
  <c r="H7" i="5"/>
  <c r="H69" i="31" s="1"/>
  <c r="H70" i="31" s="1"/>
  <c r="G12" i="5"/>
  <c r="G12" i="31" s="1"/>
  <c r="G30" i="31"/>
  <c r="J7" i="4"/>
  <c r="H21" i="5"/>
  <c r="J14" i="4"/>
  <c r="H24" i="5"/>
  <c r="H25" i="5" s="1"/>
  <c r="H8" i="5"/>
  <c r="H11" i="31" s="1"/>
  <c r="H29" i="31" s="1"/>
  <c r="H22" i="5"/>
  <c r="H23" i="5" s="1"/>
  <c r="H8" i="23"/>
  <c r="H4" i="31" s="1"/>
  <c r="L85" i="1"/>
  <c r="L84" i="1" s="1"/>
  <c r="L72" i="1"/>
  <c r="K4" i="4"/>
  <c r="K9" i="4" s="1"/>
  <c r="M71" i="1"/>
  <c r="L4" i="4" s="1"/>
  <c r="L34" i="31"/>
  <c r="I22" i="5"/>
  <c r="L16" i="5"/>
  <c r="L16" i="23"/>
  <c r="L14" i="5"/>
  <c r="I10" i="5"/>
  <c r="I10" i="23"/>
  <c r="L18" i="5"/>
  <c r="L18" i="23"/>
  <c r="H25" i="23"/>
  <c r="I20" i="5"/>
  <c r="G29" i="23"/>
  <c r="F10" i="22" s="1"/>
  <c r="J20" i="5"/>
  <c r="M13" i="4"/>
  <c r="O140" i="1"/>
  <c r="M17" i="4"/>
  <c r="O183" i="1"/>
  <c r="O164" i="1"/>
  <c r="P152" i="1"/>
  <c r="P164" i="1" s="1"/>
  <c r="P146" i="1"/>
  <c r="P158" i="1" s="1"/>
  <c r="O158" i="1"/>
  <c r="P150" i="1"/>
  <c r="P162" i="1" s="1"/>
  <c r="O162" i="1"/>
  <c r="M15" i="4"/>
  <c r="O173" i="1"/>
  <c r="O159" i="1"/>
  <c r="P147" i="1"/>
  <c r="P159" i="1" s="1"/>
  <c r="O160" i="1"/>
  <c r="P148" i="1"/>
  <c r="P160" i="1" s="1"/>
  <c r="O163" i="1"/>
  <c r="P151" i="1"/>
  <c r="P163" i="1" s="1"/>
  <c r="O161" i="1"/>
  <c r="P149" i="1"/>
  <c r="P161" i="1" s="1"/>
  <c r="N186" i="1"/>
  <c r="N176" i="1"/>
  <c r="H31" i="4"/>
  <c r="H32" i="4" s="1"/>
  <c r="M130" i="1"/>
  <c r="M211" i="1"/>
  <c r="M129" i="1"/>
  <c r="M210" i="1"/>
  <c r="M128" i="1"/>
  <c r="M209" i="1"/>
  <c r="M126" i="1"/>
  <c r="M207" i="1"/>
  <c r="L130" i="1"/>
  <c r="L211" i="1"/>
  <c r="M125" i="1"/>
  <c r="M206" i="1"/>
  <c r="M127" i="1"/>
  <c r="M208" i="1"/>
  <c r="M124" i="1"/>
  <c r="M205" i="1"/>
  <c r="N155" i="1"/>
  <c r="N154" i="1" s="1"/>
  <c r="M14" i="23" s="1"/>
  <c r="M93" i="1"/>
  <c r="N80" i="1"/>
  <c r="N92" i="1" s="1"/>
  <c r="N82" i="1"/>
  <c r="N94" i="1" s="1"/>
  <c r="N74" i="1"/>
  <c r="N86" i="1" s="1"/>
  <c r="N81" i="1"/>
  <c r="N93" i="1" s="1"/>
  <c r="N77" i="1"/>
  <c r="N89" i="1" s="1"/>
  <c r="N75" i="1"/>
  <c r="N87" i="1" s="1"/>
  <c r="N76" i="1"/>
  <c r="N88" i="1" s="1"/>
  <c r="N78" i="1"/>
  <c r="N90" i="1" s="1"/>
  <c r="N79" i="1"/>
  <c r="N91" i="1" s="1"/>
  <c r="N67" i="1"/>
  <c r="D11" i="22" l="1"/>
  <c r="F31" i="23"/>
  <c r="E11" i="22" s="1"/>
  <c r="H30" i="24"/>
  <c r="H10" i="24" s="1"/>
  <c r="H31" i="24" s="1"/>
  <c r="H32" i="24" s="1"/>
  <c r="H40" i="24" s="1"/>
  <c r="I6" i="5"/>
  <c r="I24" i="5"/>
  <c r="I25" i="5" s="1"/>
  <c r="I7" i="5"/>
  <c r="I69" i="31" s="1"/>
  <c r="I70" i="31" s="1"/>
  <c r="I11" i="5"/>
  <c r="I21" i="5"/>
  <c r="I32" i="31"/>
  <c r="I19" i="5"/>
  <c r="I23" i="5"/>
  <c r="I15" i="5"/>
  <c r="I31" i="5"/>
  <c r="I17" i="5"/>
  <c r="I23" i="23"/>
  <c r="I35" i="23"/>
  <c r="J10" i="23"/>
  <c r="J11" i="23" s="1"/>
  <c r="I6" i="23"/>
  <c r="I17" i="23"/>
  <c r="I8" i="5"/>
  <c r="I11" i="31" s="1"/>
  <c r="I29" i="31" s="1"/>
  <c r="J60" i="1"/>
  <c r="I59" i="23"/>
  <c r="I19" i="23"/>
  <c r="G5" i="31"/>
  <c r="I11" i="23"/>
  <c r="G13" i="23"/>
  <c r="F9" i="22" s="1"/>
  <c r="I21" i="23"/>
  <c r="I3" i="31"/>
  <c r="I27" i="23"/>
  <c r="I8" i="23"/>
  <c r="I4" i="31" s="1"/>
  <c r="I7" i="23"/>
  <c r="H5" i="22" s="1"/>
  <c r="H6" i="22" s="1"/>
  <c r="J5" i="5"/>
  <c r="J10" i="31" s="1"/>
  <c r="J36" i="31" s="1"/>
  <c r="K232" i="1"/>
  <c r="J24" i="23" s="1"/>
  <c r="K57" i="1"/>
  <c r="J59" i="23" s="1"/>
  <c r="K11" i="4"/>
  <c r="K223" i="1"/>
  <c r="J22" i="23" s="1"/>
  <c r="K5" i="4"/>
  <c r="J25" i="4"/>
  <c r="J27" i="4" s="1"/>
  <c r="J31" i="4" s="1"/>
  <c r="N35" i="31"/>
  <c r="O75" i="1"/>
  <c r="O87" i="1" s="1"/>
  <c r="O74" i="1"/>
  <c r="O86" i="1" s="1"/>
  <c r="O79" i="1"/>
  <c r="O91" i="1" s="1"/>
  <c r="O81" i="1"/>
  <c r="O93" i="1" s="1"/>
  <c r="O76" i="1"/>
  <c r="O88" i="1" s="1"/>
  <c r="O77" i="1"/>
  <c r="O89" i="1" s="1"/>
  <c r="O78" i="1"/>
  <c r="O90" i="1" s="1"/>
  <c r="O67" i="1"/>
  <c r="P69" i="1"/>
  <c r="O82" i="1"/>
  <c r="O94" i="1" s="1"/>
  <c r="O80" i="1"/>
  <c r="O92" i="1" s="1"/>
  <c r="K103" i="1"/>
  <c r="K6" i="4"/>
  <c r="K18" i="4"/>
  <c r="K16" i="4"/>
  <c r="K14" i="4"/>
  <c r="H12" i="23"/>
  <c r="H30" i="23" s="1"/>
  <c r="K30" i="4"/>
  <c r="G13" i="5"/>
  <c r="G37" i="5" s="1"/>
  <c r="G71" i="31" s="1"/>
  <c r="K19" i="4"/>
  <c r="K23" i="4"/>
  <c r="K21" i="4"/>
  <c r="K7" i="4"/>
  <c r="H30" i="31"/>
  <c r="H31" i="31"/>
  <c r="H9" i="23"/>
  <c r="L204" i="1"/>
  <c r="L203" i="1" s="1"/>
  <c r="K20" i="23" s="1"/>
  <c r="H12" i="5"/>
  <c r="H13" i="5" s="1"/>
  <c r="H37" i="5" s="1"/>
  <c r="H71" i="31" s="1"/>
  <c r="L123" i="1"/>
  <c r="L122" i="1" s="1"/>
  <c r="H9" i="5"/>
  <c r="J19" i="23"/>
  <c r="J7" i="23"/>
  <c r="M72" i="1"/>
  <c r="J21" i="23"/>
  <c r="J35" i="23"/>
  <c r="M55" i="1"/>
  <c r="M85" i="1"/>
  <c r="M204" i="1" s="1"/>
  <c r="N71" i="1"/>
  <c r="M34" i="31"/>
  <c r="K5" i="23"/>
  <c r="J3" i="31"/>
  <c r="J27" i="23"/>
  <c r="J6" i="23"/>
  <c r="J17" i="23"/>
  <c r="M36" i="4"/>
  <c r="M18" i="5"/>
  <c r="M18" i="23"/>
  <c r="G31" i="23"/>
  <c r="M14" i="5"/>
  <c r="M16" i="5"/>
  <c r="M16" i="23"/>
  <c r="H29" i="23"/>
  <c r="G10" i="22" s="1"/>
  <c r="I6" i="31"/>
  <c r="I25" i="23"/>
  <c r="P173" i="1"/>
  <c r="O176" i="1"/>
  <c r="P183" i="1"/>
  <c r="O186" i="1"/>
  <c r="O155" i="1"/>
  <c r="O154" i="1" s="1"/>
  <c r="N14" i="23" s="1"/>
  <c r="P140" i="1"/>
  <c r="N13" i="4"/>
  <c r="N17" i="4"/>
  <c r="L7" i="4"/>
  <c r="L19" i="4"/>
  <c r="L5" i="4"/>
  <c r="L11" i="4"/>
  <c r="L23" i="4"/>
  <c r="L6" i="4"/>
  <c r="L21" i="4"/>
  <c r="L9" i="4"/>
  <c r="L30" i="4"/>
  <c r="L14" i="4"/>
  <c r="L16" i="4"/>
  <c r="L18" i="4"/>
  <c r="L232" i="1"/>
  <c r="K24" i="23" s="1"/>
  <c r="K5" i="5"/>
  <c r="K10" i="31" s="1"/>
  <c r="N15" i="4"/>
  <c r="I31" i="4"/>
  <c r="I32" i="4" s="1"/>
  <c r="N128" i="1"/>
  <c r="N209" i="1"/>
  <c r="N130" i="1"/>
  <c r="N211" i="1"/>
  <c r="N129" i="1"/>
  <c r="N210" i="1"/>
  <c r="N131" i="1"/>
  <c r="N212" i="1"/>
  <c r="L103" i="1"/>
  <c r="L223" i="1"/>
  <c r="K22" i="23" s="1"/>
  <c r="N124" i="1"/>
  <c r="N205" i="1"/>
  <c r="N126" i="1"/>
  <c r="N207" i="1"/>
  <c r="N127" i="1"/>
  <c r="N208" i="1"/>
  <c r="N125" i="1"/>
  <c r="N206" i="1"/>
  <c r="N132" i="1"/>
  <c r="N213" i="1"/>
  <c r="M131" i="1"/>
  <c r="M212" i="1"/>
  <c r="F62" i="31" l="1"/>
  <c r="I12" i="5"/>
  <c r="I13" i="5" s="1"/>
  <c r="I37" i="5" s="1"/>
  <c r="I71" i="31" s="1"/>
  <c r="J30" i="24"/>
  <c r="J10" i="24" s="1"/>
  <c r="I30" i="24"/>
  <c r="I10" i="24" s="1"/>
  <c r="K28" i="23"/>
  <c r="J23" i="23"/>
  <c r="J28" i="23"/>
  <c r="J6" i="31" s="1"/>
  <c r="K25" i="4"/>
  <c r="K27" i="4" s="1"/>
  <c r="L57" i="1"/>
  <c r="K59" i="23" s="1"/>
  <c r="I30" i="31"/>
  <c r="I31" i="31"/>
  <c r="I9" i="5"/>
  <c r="J24" i="5"/>
  <c r="J25" i="5" s="1"/>
  <c r="I12" i="23"/>
  <c r="I5" i="31" s="1"/>
  <c r="H13" i="23"/>
  <c r="I9" i="23"/>
  <c r="J32" i="31"/>
  <c r="J31" i="5"/>
  <c r="I57" i="31"/>
  <c r="I58" i="31" s="1"/>
  <c r="J8" i="23"/>
  <c r="J4" i="31" s="1"/>
  <c r="J6" i="5"/>
  <c r="J11" i="5"/>
  <c r="J17" i="5"/>
  <c r="J7" i="5"/>
  <c r="J69" i="31" s="1"/>
  <c r="J70" i="31" s="1"/>
  <c r="J15" i="5"/>
  <c r="J19" i="5"/>
  <c r="H5" i="31"/>
  <c r="J22" i="5"/>
  <c r="J23" i="5" s="1"/>
  <c r="J8" i="5"/>
  <c r="J11" i="31" s="1"/>
  <c r="J31" i="31" s="1"/>
  <c r="O210" i="1"/>
  <c r="O129" i="1"/>
  <c r="M4" i="4"/>
  <c r="M19" i="4" s="1"/>
  <c r="O124" i="1"/>
  <c r="O205" i="1"/>
  <c r="O206" i="1"/>
  <c r="O125" i="1"/>
  <c r="N85" i="1"/>
  <c r="N204" i="1" s="1"/>
  <c r="N203" i="1" s="1"/>
  <c r="M20" i="23" s="1"/>
  <c r="O131" i="1"/>
  <c r="O212" i="1"/>
  <c r="O211" i="1"/>
  <c r="O130" i="1"/>
  <c r="O213" i="1"/>
  <c r="O132" i="1"/>
  <c r="K60" i="1"/>
  <c r="I22" i="24"/>
  <c r="H12" i="31"/>
  <c r="O35" i="31"/>
  <c r="P80" i="1"/>
  <c r="P92" i="1" s="1"/>
  <c r="P78" i="1"/>
  <c r="P90" i="1" s="1"/>
  <c r="P76" i="1"/>
  <c r="P88" i="1" s="1"/>
  <c r="P75" i="1"/>
  <c r="P87" i="1" s="1"/>
  <c r="P74" i="1"/>
  <c r="P86" i="1" s="1"/>
  <c r="P77" i="1"/>
  <c r="P89" i="1" s="1"/>
  <c r="P67" i="1"/>
  <c r="P82" i="1"/>
  <c r="P94" i="1" s="1"/>
  <c r="P79" i="1"/>
  <c r="P91" i="1" s="1"/>
  <c r="P81" i="1"/>
  <c r="P93" i="1" s="1"/>
  <c r="J21" i="5"/>
  <c r="O71" i="1"/>
  <c r="O72" i="1" s="1"/>
  <c r="N34" i="31"/>
  <c r="O209" i="1"/>
  <c r="O128" i="1"/>
  <c r="O208" i="1"/>
  <c r="O127" i="1"/>
  <c r="O126" i="1"/>
  <c r="O207" i="1"/>
  <c r="N55" i="1"/>
  <c r="N72" i="1"/>
  <c r="M84" i="1"/>
  <c r="L5" i="23" s="1"/>
  <c r="L7" i="23" s="1"/>
  <c r="K5" i="22" s="1"/>
  <c r="K6" i="22" s="1"/>
  <c r="M123" i="1"/>
  <c r="M122" i="1" s="1"/>
  <c r="K19" i="23"/>
  <c r="K7" i="23"/>
  <c r="K6" i="23"/>
  <c r="I5" i="22"/>
  <c r="I6" i="22" s="1"/>
  <c r="J57" i="31"/>
  <c r="J58" i="31" s="1"/>
  <c r="G62" i="31"/>
  <c r="F11" i="22"/>
  <c r="K35" i="23"/>
  <c r="K36" i="31"/>
  <c r="K32" i="31"/>
  <c r="K8" i="23"/>
  <c r="K4" i="31" s="1"/>
  <c r="K3" i="31"/>
  <c r="K27" i="23"/>
  <c r="K15" i="23"/>
  <c r="K17" i="23"/>
  <c r="N36" i="4"/>
  <c r="K20" i="5"/>
  <c r="K21" i="5" s="1"/>
  <c r="K21" i="23"/>
  <c r="I29" i="23"/>
  <c r="H10" i="22" s="1"/>
  <c r="K22" i="5"/>
  <c r="K23" i="5" s="1"/>
  <c r="K23" i="23"/>
  <c r="K24" i="5"/>
  <c r="K25" i="5" s="1"/>
  <c r="N18" i="5"/>
  <c r="N18" i="23"/>
  <c r="H31" i="23"/>
  <c r="J25" i="23"/>
  <c r="N14" i="5"/>
  <c r="K10" i="5"/>
  <c r="K11" i="5" s="1"/>
  <c r="K10" i="23"/>
  <c r="K11" i="23" s="1"/>
  <c r="N16" i="5"/>
  <c r="N16" i="23"/>
  <c r="P176" i="1"/>
  <c r="O15" i="4"/>
  <c r="P155" i="1"/>
  <c r="P154" i="1" s="1"/>
  <c r="O14" i="23" s="1"/>
  <c r="O13" i="4"/>
  <c r="P186" i="1"/>
  <c r="O17" i="4"/>
  <c r="L25" i="4"/>
  <c r="L26" i="4" s="1"/>
  <c r="K8" i="5"/>
  <c r="K11" i="31" s="1"/>
  <c r="K6" i="5"/>
  <c r="K7" i="5"/>
  <c r="K69" i="31" s="1"/>
  <c r="K70" i="31" s="1"/>
  <c r="K31" i="5"/>
  <c r="K19" i="5"/>
  <c r="K15" i="5"/>
  <c r="K17" i="5"/>
  <c r="J32" i="4"/>
  <c r="J28" i="4"/>
  <c r="M203" i="1"/>
  <c r="L20" i="23" s="1"/>
  <c r="I12" i="31" l="1"/>
  <c r="K26" i="4"/>
  <c r="M30" i="4"/>
  <c r="M11" i="4"/>
  <c r="M5" i="4"/>
  <c r="M7" i="4"/>
  <c r="M9" i="4"/>
  <c r="M6" i="4"/>
  <c r="M23" i="4"/>
  <c r="M21" i="4"/>
  <c r="M14" i="4"/>
  <c r="M18" i="4"/>
  <c r="M16" i="4"/>
  <c r="J22" i="24"/>
  <c r="J31" i="24" s="1"/>
  <c r="L60" i="1"/>
  <c r="I30" i="23"/>
  <c r="I31" i="23" s="1"/>
  <c r="I62" i="31" s="1"/>
  <c r="I13" i="23"/>
  <c r="H9" i="22" s="1"/>
  <c r="G9" i="22"/>
  <c r="J12" i="23"/>
  <c r="J13" i="23" s="1"/>
  <c r="I9" i="22" s="1"/>
  <c r="J9" i="23"/>
  <c r="I31" i="24"/>
  <c r="I32" i="24" s="1"/>
  <c r="I40" i="24" s="1"/>
  <c r="N123" i="1"/>
  <c r="N122" i="1" s="1"/>
  <c r="M10" i="23" s="1"/>
  <c r="N84" i="1"/>
  <c r="M5" i="23" s="1"/>
  <c r="M7" i="23" s="1"/>
  <c r="M57" i="31" s="1"/>
  <c r="M58" i="31" s="1"/>
  <c r="J9" i="5"/>
  <c r="J12" i="5"/>
  <c r="J13" i="5" s="1"/>
  <c r="J37" i="5" s="1"/>
  <c r="J71" i="31" s="1"/>
  <c r="J30" i="31"/>
  <c r="J29" i="31"/>
  <c r="P125" i="1"/>
  <c r="P206" i="1"/>
  <c r="P126" i="1"/>
  <c r="P207" i="1"/>
  <c r="P128" i="1"/>
  <c r="P209" i="1"/>
  <c r="O85" i="1"/>
  <c r="O55" i="1"/>
  <c r="N4" i="4"/>
  <c r="P131" i="1"/>
  <c r="P212" i="1"/>
  <c r="P129" i="1"/>
  <c r="P210" i="1"/>
  <c r="P205" i="1"/>
  <c r="P124" i="1"/>
  <c r="P132" i="1"/>
  <c r="P213" i="1"/>
  <c r="P211" i="1"/>
  <c r="P130" i="1"/>
  <c r="P71" i="1"/>
  <c r="O34" i="31"/>
  <c r="P127" i="1"/>
  <c r="P208" i="1"/>
  <c r="L17" i="23"/>
  <c r="L27" i="23"/>
  <c r="M223" i="1"/>
  <c r="L22" i="23" s="1"/>
  <c r="L15" i="23"/>
  <c r="M103" i="1"/>
  <c r="L19" i="23"/>
  <c r="L35" i="23"/>
  <c r="M57" i="1"/>
  <c r="L59" i="23" s="1"/>
  <c r="L57" i="31"/>
  <c r="L58" i="31" s="1"/>
  <c r="L6" i="23"/>
  <c r="L3" i="31"/>
  <c r="L5" i="5"/>
  <c r="L10" i="31" s="1"/>
  <c r="L32" i="31" s="1"/>
  <c r="M232" i="1"/>
  <c r="L24" i="23" s="1"/>
  <c r="H62" i="31"/>
  <c r="G11" i="22"/>
  <c r="J5" i="22"/>
  <c r="J6" i="22" s="1"/>
  <c r="K57" i="31"/>
  <c r="K58" i="31" s="1"/>
  <c r="K29" i="31"/>
  <c r="K30" i="31"/>
  <c r="K31" i="31"/>
  <c r="O36" i="4"/>
  <c r="K26" i="5"/>
  <c r="L10" i="5"/>
  <c r="L10" i="23"/>
  <c r="L11" i="23" s="1"/>
  <c r="K25" i="23"/>
  <c r="K6" i="31"/>
  <c r="L20" i="5"/>
  <c r="L21" i="23"/>
  <c r="O14" i="5"/>
  <c r="Q14" i="23" s="1"/>
  <c r="K12" i="23"/>
  <c r="K5" i="31" s="1"/>
  <c r="K9" i="23"/>
  <c r="M20" i="5"/>
  <c r="J29" i="23"/>
  <c r="I10" i="22" s="1"/>
  <c r="O18" i="5"/>
  <c r="O18" i="23"/>
  <c r="O16" i="5"/>
  <c r="O16" i="23"/>
  <c r="L27" i="4"/>
  <c r="L28" i="4" s="1"/>
  <c r="K28" i="4"/>
  <c r="K31" i="4"/>
  <c r="K32" i="4" s="1"/>
  <c r="K12" i="5"/>
  <c r="K12" i="31" s="1"/>
  <c r="K9" i="5"/>
  <c r="M25" i="4" l="1"/>
  <c r="M27" i="4" s="1"/>
  <c r="M31" i="4" s="1"/>
  <c r="M32" i="4" s="1"/>
  <c r="Q18" i="23"/>
  <c r="Q16" i="23"/>
  <c r="K30" i="24"/>
  <c r="K10" i="24" s="1"/>
  <c r="L23" i="23"/>
  <c r="L28" i="23"/>
  <c r="L6" i="31" s="1"/>
  <c r="M10" i="5"/>
  <c r="H11" i="22"/>
  <c r="J32" i="24"/>
  <c r="J40" i="24" s="1"/>
  <c r="J5" i="31"/>
  <c r="J30" i="23"/>
  <c r="M5" i="5"/>
  <c r="M17" i="5" s="1"/>
  <c r="L19" i="5"/>
  <c r="L21" i="5"/>
  <c r="N103" i="1"/>
  <c r="N223" i="1"/>
  <c r="M22" i="23" s="1"/>
  <c r="N57" i="1"/>
  <c r="M59" i="23" s="1"/>
  <c r="N232" i="1"/>
  <c r="M24" i="23" s="1"/>
  <c r="M21" i="23"/>
  <c r="L5" i="22"/>
  <c r="L6" i="22" s="1"/>
  <c r="M27" i="23"/>
  <c r="L36" i="31"/>
  <c r="L24" i="5"/>
  <c r="L25" i="5" s="1"/>
  <c r="M3" i="31"/>
  <c r="J12" i="31"/>
  <c r="O4" i="4"/>
  <c r="O5" i="4" s="1"/>
  <c r="P85" i="1"/>
  <c r="P72" i="1"/>
  <c r="P55" i="1"/>
  <c r="N30" i="4"/>
  <c r="N18" i="4"/>
  <c r="N11" i="4"/>
  <c r="N5" i="4"/>
  <c r="N23" i="4"/>
  <c r="N7" i="4"/>
  <c r="N21" i="4"/>
  <c r="N9" i="4"/>
  <c r="N16" i="4"/>
  <c r="N14" i="4"/>
  <c r="N6" i="4"/>
  <c r="N19" i="4"/>
  <c r="O84" i="1"/>
  <c r="O204" i="1"/>
  <c r="O203" i="1" s="1"/>
  <c r="N20" i="23" s="1"/>
  <c r="O123" i="1"/>
  <c r="O122" i="1" s="1"/>
  <c r="L8" i="23"/>
  <c r="L4" i="31" s="1"/>
  <c r="M60" i="1"/>
  <c r="K22" i="24"/>
  <c r="L17" i="5"/>
  <c r="L31" i="5"/>
  <c r="L22" i="5"/>
  <c r="L23" i="5" s="1"/>
  <c r="L15" i="5"/>
  <c r="L11" i="5"/>
  <c r="L6" i="5"/>
  <c r="L8" i="5"/>
  <c r="L11" i="31" s="1"/>
  <c r="L31" i="31" s="1"/>
  <c r="L7" i="5"/>
  <c r="L69" i="31" s="1"/>
  <c r="L70" i="31" s="1"/>
  <c r="K27" i="5"/>
  <c r="K13" i="31"/>
  <c r="K37" i="31" s="1"/>
  <c r="L25" i="23"/>
  <c r="M6" i="23"/>
  <c r="M35" i="23"/>
  <c r="M17" i="23"/>
  <c r="M15" i="23"/>
  <c r="M19" i="23"/>
  <c r="K13" i="23"/>
  <c r="J9" i="22" s="1"/>
  <c r="K30" i="23"/>
  <c r="K29" i="23"/>
  <c r="J10" i="22" s="1"/>
  <c r="M11" i="23"/>
  <c r="L31" i="4"/>
  <c r="L32" i="4" s="1"/>
  <c r="K13" i="5"/>
  <c r="K37" i="5" s="1"/>
  <c r="K71" i="31" s="1"/>
  <c r="K28" i="5"/>
  <c r="D26" i="4"/>
  <c r="J26" i="4"/>
  <c r="H26" i="4"/>
  <c r="F26" i="4"/>
  <c r="I26" i="4"/>
  <c r="G26" i="4"/>
  <c r="E26" i="4"/>
  <c r="D26" i="5"/>
  <c r="D13" i="31" s="1"/>
  <c r="D37" i="31" s="1"/>
  <c r="M26" i="4" l="1"/>
  <c r="L30" i="24"/>
  <c r="L10" i="24" s="1"/>
  <c r="M23" i="23"/>
  <c r="M28" i="23"/>
  <c r="M6" i="31" s="1"/>
  <c r="M7" i="5"/>
  <c r="M69" i="31" s="1"/>
  <c r="M70" i="31" s="1"/>
  <c r="M10" i="31"/>
  <c r="M36" i="31" s="1"/>
  <c r="M11" i="5"/>
  <c r="M21" i="5"/>
  <c r="J31" i="23"/>
  <c r="I11" i="22" s="1"/>
  <c r="M15" i="5"/>
  <c r="M8" i="23"/>
  <c r="M4" i="31" s="1"/>
  <c r="M6" i="5"/>
  <c r="M19" i="5"/>
  <c r="M31" i="5"/>
  <c r="M22" i="5"/>
  <c r="M23" i="5" s="1"/>
  <c r="N60" i="1"/>
  <c r="M8" i="5"/>
  <c r="M9" i="5" s="1"/>
  <c r="L22" i="24"/>
  <c r="M24" i="5"/>
  <c r="M25" i="5" s="1"/>
  <c r="L26" i="5"/>
  <c r="L13" i="31" s="1"/>
  <c r="L37" i="31" s="1"/>
  <c r="K31" i="24"/>
  <c r="K32" i="24" s="1"/>
  <c r="K40" i="24" s="1"/>
  <c r="L12" i="5"/>
  <c r="L12" i="31" s="1"/>
  <c r="N25" i="4"/>
  <c r="L9" i="5"/>
  <c r="N10" i="23"/>
  <c r="N10" i="5"/>
  <c r="L9" i="23"/>
  <c r="L12" i="23"/>
  <c r="L5" i="31" s="1"/>
  <c r="N20" i="5"/>
  <c r="N5" i="23"/>
  <c r="O103" i="1"/>
  <c r="O223" i="1"/>
  <c r="O232" i="1"/>
  <c r="N24" i="23" s="1"/>
  <c r="N5" i="5"/>
  <c r="P123" i="1"/>
  <c r="P122" i="1" s="1"/>
  <c r="P84" i="1"/>
  <c r="P204" i="1"/>
  <c r="P203" i="1" s="1"/>
  <c r="O20" i="23" s="1"/>
  <c r="O57" i="1"/>
  <c r="N59" i="23" s="1"/>
  <c r="O19" i="4"/>
  <c r="O30" i="4"/>
  <c r="O9" i="4"/>
  <c r="O21" i="4"/>
  <c r="O23" i="4"/>
  <c r="O6" i="4"/>
  <c r="O7" i="4"/>
  <c r="O11" i="4"/>
  <c r="O18" i="4"/>
  <c r="O16" i="4"/>
  <c r="O14" i="4"/>
  <c r="L29" i="31"/>
  <c r="L30" i="31"/>
  <c r="K32" i="5"/>
  <c r="D27" i="5"/>
  <c r="K31" i="23"/>
  <c r="L29" i="23"/>
  <c r="K10" i="22" s="1"/>
  <c r="M25" i="23"/>
  <c r="M28" i="4"/>
  <c r="K29" i="5"/>
  <c r="K72" i="31" s="1"/>
  <c r="D28" i="5"/>
  <c r="M32" i="31" l="1"/>
  <c r="M30" i="24"/>
  <c r="M10" i="24" s="1"/>
  <c r="L31" i="24"/>
  <c r="L32" i="24" s="1"/>
  <c r="L40" i="24" s="1"/>
  <c r="O25" i="4"/>
  <c r="O26" i="4" s="1"/>
  <c r="J62" i="31"/>
  <c r="P57" i="1"/>
  <c r="O59" i="23" s="1"/>
  <c r="L27" i="5"/>
  <c r="M9" i="23"/>
  <c r="M12" i="5"/>
  <c r="M12" i="31" s="1"/>
  <c r="M12" i="23"/>
  <c r="M5" i="31" s="1"/>
  <c r="M11" i="31"/>
  <c r="M31" i="31" s="1"/>
  <c r="O60" i="1"/>
  <c r="M22" i="24"/>
  <c r="M26" i="5"/>
  <c r="M27" i="5" s="1"/>
  <c r="N21" i="23"/>
  <c r="N11" i="23"/>
  <c r="L28" i="5"/>
  <c r="L32" i="5" s="1"/>
  <c r="L13" i="5"/>
  <c r="L37" i="5" s="1"/>
  <c r="L71" i="31" s="1"/>
  <c r="N24" i="5"/>
  <c r="N22" i="23"/>
  <c r="N22" i="5"/>
  <c r="N23" i="5" s="1"/>
  <c r="N7" i="23"/>
  <c r="N35" i="23"/>
  <c r="N3" i="31"/>
  <c r="N27" i="23"/>
  <c r="N8" i="23"/>
  <c r="N17" i="23"/>
  <c r="N15" i="23"/>
  <c r="N19" i="23"/>
  <c r="N6" i="23"/>
  <c r="N21" i="5"/>
  <c r="L30" i="23"/>
  <c r="L13" i="23"/>
  <c r="K9" i="22" s="1"/>
  <c r="O20" i="5"/>
  <c r="Q20" i="23" s="1"/>
  <c r="N11" i="5"/>
  <c r="O5" i="23"/>
  <c r="P223" i="1"/>
  <c r="P232" i="1"/>
  <c r="O24" i="23" s="1"/>
  <c r="O5" i="5"/>
  <c r="P103" i="1"/>
  <c r="O10" i="5"/>
  <c r="O10" i="23"/>
  <c r="N6" i="5"/>
  <c r="N10" i="31"/>
  <c r="N31" i="5"/>
  <c r="N8" i="5"/>
  <c r="N19" i="5"/>
  <c r="N7" i="5"/>
  <c r="N69" i="31" s="1"/>
  <c r="N70" i="31" s="1"/>
  <c r="N17" i="5"/>
  <c r="N15" i="5"/>
  <c r="N27" i="4"/>
  <c r="N26" i="4"/>
  <c r="K33" i="5"/>
  <c r="K73" i="31" s="1"/>
  <c r="K62" i="31"/>
  <c r="J11" i="22"/>
  <c r="D32" i="5"/>
  <c r="D29" i="5"/>
  <c r="D72" i="31" s="1"/>
  <c r="M29" i="23"/>
  <c r="L10" i="22" s="1"/>
  <c r="H26" i="5"/>
  <c r="H13" i="31" s="1"/>
  <c r="H37" i="31" s="1"/>
  <c r="G26" i="5"/>
  <c r="G13" i="31" s="1"/>
  <c r="G37" i="31" s="1"/>
  <c r="I26" i="5"/>
  <c r="I13" i="31" s="1"/>
  <c r="I37" i="31" s="1"/>
  <c r="F26" i="5"/>
  <c r="F13" i="31" s="1"/>
  <c r="F37" i="31" s="1"/>
  <c r="E26" i="5"/>
  <c r="E13" i="31" s="1"/>
  <c r="E37" i="31" s="1"/>
  <c r="J26" i="5"/>
  <c r="J13" i="31" s="1"/>
  <c r="J37" i="31" s="1"/>
  <c r="Q10" i="23" l="1"/>
  <c r="N30" i="24"/>
  <c r="N10" i="24" s="1"/>
  <c r="O27" i="4"/>
  <c r="O31" i="4" s="1"/>
  <c r="O32" i="4" s="1"/>
  <c r="Q5" i="23"/>
  <c r="N23" i="23"/>
  <c r="N28" i="23"/>
  <c r="N22" i="24"/>
  <c r="P60" i="1"/>
  <c r="M13" i="5"/>
  <c r="M37" i="5" s="1"/>
  <c r="M71" i="31" s="1"/>
  <c r="M29" i="31"/>
  <c r="M13" i="31"/>
  <c r="M37" i="31" s="1"/>
  <c r="M30" i="23"/>
  <c r="M13" i="23"/>
  <c r="L9" i="22" s="1"/>
  <c r="M30" i="31"/>
  <c r="M31" i="24"/>
  <c r="M32" i="24" s="1"/>
  <c r="M40" i="24" s="1"/>
  <c r="M28" i="5"/>
  <c r="M32" i="5" s="1"/>
  <c r="O21" i="23"/>
  <c r="O11" i="23"/>
  <c r="L31" i="23"/>
  <c r="K11" i="22" s="1"/>
  <c r="L29" i="5"/>
  <c r="L72" i="31" s="1"/>
  <c r="O10" i="31"/>
  <c r="O31" i="5"/>
  <c r="O7" i="5"/>
  <c r="O69" i="31" s="1"/>
  <c r="O70" i="31" s="1"/>
  <c r="O8" i="5"/>
  <c r="O6" i="5"/>
  <c r="O15" i="5"/>
  <c r="O19" i="5"/>
  <c r="O17" i="5"/>
  <c r="O24" i="5"/>
  <c r="Q24" i="23" s="1"/>
  <c r="O22" i="23"/>
  <c r="O22" i="5"/>
  <c r="O23" i="5" s="1"/>
  <c r="N4" i="31"/>
  <c r="N12" i="23"/>
  <c r="N9" i="23"/>
  <c r="O7" i="23"/>
  <c r="O3" i="31"/>
  <c r="O27" i="23"/>
  <c r="O35" i="23"/>
  <c r="O8" i="23"/>
  <c r="O6" i="23"/>
  <c r="O19" i="23"/>
  <c r="O15" i="23"/>
  <c r="O17" i="23"/>
  <c r="N11" i="31"/>
  <c r="N9" i="5"/>
  <c r="N12" i="5"/>
  <c r="O21" i="5"/>
  <c r="N32" i="31"/>
  <c r="N36" i="31"/>
  <c r="M5" i="22"/>
  <c r="M6" i="22" s="1"/>
  <c r="N57" i="31"/>
  <c r="N58" i="31" s="1"/>
  <c r="O11" i="5"/>
  <c r="N25" i="5"/>
  <c r="N26" i="5"/>
  <c r="N31" i="4"/>
  <c r="N32" i="4" s="1"/>
  <c r="N28" i="4"/>
  <c r="N25" i="23"/>
  <c r="D33" i="5"/>
  <c r="D73" i="31" s="1"/>
  <c r="L33" i="5"/>
  <c r="L73" i="31" s="1"/>
  <c r="E27" i="5"/>
  <c r="H27" i="5"/>
  <c r="G27" i="5"/>
  <c r="I27" i="5"/>
  <c r="F28" i="5"/>
  <c r="F27" i="5"/>
  <c r="J28" i="5"/>
  <c r="J27" i="5"/>
  <c r="G28" i="5"/>
  <c r="E28" i="5"/>
  <c r="I28" i="5"/>
  <c r="H28" i="5"/>
  <c r="Q7" i="23" l="1"/>
  <c r="O28" i="4"/>
  <c r="N31" i="24"/>
  <c r="N32" i="24" s="1"/>
  <c r="N40" i="24" s="1"/>
  <c r="O40" i="24" s="1"/>
  <c r="Q8" i="23"/>
  <c r="O23" i="23"/>
  <c r="Q22" i="23"/>
  <c r="O28" i="23"/>
  <c r="L62" i="31"/>
  <c r="M29" i="5"/>
  <c r="M72" i="31" s="1"/>
  <c r="M31" i="23"/>
  <c r="L11" i="22" s="1"/>
  <c r="N27" i="5"/>
  <c r="N13" i="31"/>
  <c r="N37" i="31" s="1"/>
  <c r="O25" i="5"/>
  <c r="O26" i="5"/>
  <c r="O25" i="23"/>
  <c r="O4" i="31"/>
  <c r="O12" i="23"/>
  <c r="O9" i="23"/>
  <c r="N6" i="31"/>
  <c r="N29" i="23"/>
  <c r="M10" i="22" s="1"/>
  <c r="N12" i="31"/>
  <c r="N13" i="5"/>
  <c r="N37" i="5" s="1"/>
  <c r="N71" i="31" s="1"/>
  <c r="N28" i="5"/>
  <c r="N5" i="22"/>
  <c r="N6" i="22" s="1"/>
  <c r="O57" i="31"/>
  <c r="O58" i="31" s="1"/>
  <c r="O12" i="5"/>
  <c r="O9" i="5"/>
  <c r="O11" i="31"/>
  <c r="N29" i="31"/>
  <c r="N31" i="31"/>
  <c r="N30" i="31"/>
  <c r="N5" i="31"/>
  <c r="N13" i="23"/>
  <c r="N30" i="23"/>
  <c r="O36" i="31"/>
  <c r="O32" i="31"/>
  <c r="H32" i="5"/>
  <c r="I32" i="5"/>
  <c r="E32" i="5"/>
  <c r="F32" i="5"/>
  <c r="G32" i="5"/>
  <c r="J32" i="5"/>
  <c r="M33" i="5"/>
  <c r="M73" i="31" s="1"/>
  <c r="F29" i="5"/>
  <c r="F72" i="31" s="1"/>
  <c r="H29" i="5"/>
  <c r="H72" i="31" s="1"/>
  <c r="G29" i="5"/>
  <c r="G72" i="31" s="1"/>
  <c r="E29" i="5"/>
  <c r="E72" i="31" s="1"/>
  <c r="I29" i="5"/>
  <c r="I72" i="31" s="1"/>
  <c r="J29" i="5"/>
  <c r="J72" i="31" s="1"/>
  <c r="Q12" i="23" l="1"/>
  <c r="Q28" i="23"/>
  <c r="M62" i="31"/>
  <c r="M9" i="22"/>
  <c r="O5" i="31"/>
  <c r="O13" i="23"/>
  <c r="O30" i="23"/>
  <c r="O30" i="31"/>
  <c r="O31" i="31"/>
  <c r="O29" i="31"/>
  <c r="O6" i="31"/>
  <c r="O29" i="23"/>
  <c r="N10" i="22" s="1"/>
  <c r="O13" i="5"/>
  <c r="O37" i="5" s="1"/>
  <c r="O71" i="31" s="1"/>
  <c r="O12" i="31"/>
  <c r="O28" i="5"/>
  <c r="O27" i="5"/>
  <c r="O13" i="31"/>
  <c r="O37" i="31" s="1"/>
  <c r="N32" i="5"/>
  <c r="N29" i="5"/>
  <c r="N72" i="31" s="1"/>
  <c r="N31" i="23"/>
  <c r="G33" i="5"/>
  <c r="G73" i="31" s="1"/>
  <c r="F33" i="5"/>
  <c r="F73" i="31" s="1"/>
  <c r="E33" i="5"/>
  <c r="E73" i="31" s="1"/>
  <c r="I33" i="5"/>
  <c r="I73" i="31" s="1"/>
  <c r="J33" i="5"/>
  <c r="J73" i="31" s="1"/>
  <c r="H33" i="5"/>
  <c r="H73" i="31" s="1"/>
  <c r="O31" i="23" l="1"/>
  <c r="M11" i="22"/>
  <c r="N62" i="31"/>
  <c r="N9" i="22"/>
  <c r="N33" i="5"/>
  <c r="N73" i="31" s="1"/>
  <c r="O29" i="5"/>
  <c r="O72" i="31" s="1"/>
  <c r="O32" i="5"/>
  <c r="O33" i="5" l="1"/>
  <c r="O73" i="31" s="1"/>
  <c r="O62" i="31"/>
  <c r="E18" i="12"/>
  <c r="N11" i="22"/>
  <c r="E114" i="26" l="1"/>
  <c r="D27" i="28" l="1"/>
  <c r="C17" i="24"/>
  <c r="C18" i="24" s="1"/>
  <c r="C19" i="24" s="1"/>
  <c r="D32" i="23"/>
  <c r="F114" i="26"/>
  <c r="G115" i="26"/>
  <c r="G114" i="26" s="1"/>
  <c r="D33" i="23" l="1"/>
  <c r="D36" i="23"/>
  <c r="D46" i="23"/>
  <c r="F27" i="28"/>
  <c r="F32" i="23"/>
  <c r="E17" i="24"/>
  <c r="E27" i="28"/>
  <c r="D17" i="24"/>
  <c r="D18" i="24" s="1"/>
  <c r="D19" i="24" s="1"/>
  <c r="E32" i="23"/>
  <c r="D28" i="28"/>
  <c r="D29" i="28"/>
  <c r="D30" i="28" s="1"/>
  <c r="D85" i="31" s="1"/>
  <c r="H115" i="26"/>
  <c r="H114" i="26" s="1"/>
  <c r="C7" i="22" l="1"/>
  <c r="R71" i="19"/>
  <c r="D59" i="31"/>
  <c r="C36" i="24"/>
  <c r="D37" i="23"/>
  <c r="D73" i="23"/>
  <c r="D75" i="23" s="1"/>
  <c r="G27" i="28"/>
  <c r="F17" i="24"/>
  <c r="G32" i="23"/>
  <c r="E28" i="28"/>
  <c r="E29" i="28"/>
  <c r="E30" i="28" s="1"/>
  <c r="E85" i="31" s="1"/>
  <c r="E18" i="24"/>
  <c r="F33" i="23"/>
  <c r="F36" i="23"/>
  <c r="F46" i="23"/>
  <c r="F28" i="28"/>
  <c r="F29" i="28"/>
  <c r="F30" i="28" s="1"/>
  <c r="F85" i="31" s="1"/>
  <c r="E33" i="23"/>
  <c r="E46" i="23"/>
  <c r="E36" i="23"/>
  <c r="I115" i="26"/>
  <c r="D36" i="24" l="1"/>
  <c r="E37" i="23"/>
  <c r="E73" i="23"/>
  <c r="C61" i="24"/>
  <c r="C63" i="24" s="1"/>
  <c r="O36" i="24"/>
  <c r="E59" i="31"/>
  <c r="D7" i="22"/>
  <c r="G33" i="23"/>
  <c r="G36" i="23"/>
  <c r="G46" i="23"/>
  <c r="F73" i="23"/>
  <c r="E36" i="24"/>
  <c r="E61" i="24" s="1"/>
  <c r="E63" i="24" s="1"/>
  <c r="F37" i="23"/>
  <c r="E19" i="24"/>
  <c r="F18" i="24"/>
  <c r="F19" i="24" s="1"/>
  <c r="D76" i="23"/>
  <c r="D38" i="23" s="1"/>
  <c r="E74" i="23"/>
  <c r="D64" i="31"/>
  <c r="C13" i="22"/>
  <c r="F59" i="31"/>
  <c r="E7" i="22"/>
  <c r="G28" i="28"/>
  <c r="G29" i="28"/>
  <c r="G30" i="28" s="1"/>
  <c r="G85" i="31" s="1"/>
  <c r="I114" i="26"/>
  <c r="J115" i="26"/>
  <c r="H27" i="28" l="1"/>
  <c r="H32" i="23"/>
  <c r="G17" i="24"/>
  <c r="G18" i="24" s="1"/>
  <c r="G19" i="24" s="1"/>
  <c r="E13" i="22"/>
  <c r="F64" i="31"/>
  <c r="G59" i="31"/>
  <c r="F7" i="22"/>
  <c r="E75" i="23"/>
  <c r="E64" i="31"/>
  <c r="D13" i="22"/>
  <c r="D39" i="23"/>
  <c r="C38" i="24"/>
  <c r="D40" i="23"/>
  <c r="G37" i="23"/>
  <c r="G73" i="23"/>
  <c r="F36" i="24"/>
  <c r="D61" i="24"/>
  <c r="D63" i="24" s="1"/>
  <c r="D47" i="24"/>
  <c r="J114" i="26"/>
  <c r="K115" i="26"/>
  <c r="E76" i="23" l="1"/>
  <c r="E38" i="23" s="1"/>
  <c r="F74" i="23"/>
  <c r="F75" i="23" s="1"/>
  <c r="F13" i="22"/>
  <c r="G64" i="31"/>
  <c r="C8" i="24"/>
  <c r="D41" i="23"/>
  <c r="C12" i="22"/>
  <c r="D60" i="23"/>
  <c r="D61" i="23" s="1"/>
  <c r="D63" i="31"/>
  <c r="F61" i="24"/>
  <c r="F63" i="24" s="1"/>
  <c r="F47" i="24"/>
  <c r="H33" i="23"/>
  <c r="H36" i="23"/>
  <c r="H46" i="23"/>
  <c r="I27" i="28"/>
  <c r="I32" i="23"/>
  <c r="H17" i="24"/>
  <c r="H18" i="24" s="1"/>
  <c r="C47" i="24"/>
  <c r="D49" i="24"/>
  <c r="H28" i="28"/>
  <c r="H29" i="28"/>
  <c r="H30" i="28" s="1"/>
  <c r="H85" i="31" s="1"/>
  <c r="K114" i="26"/>
  <c r="L115" i="26"/>
  <c r="I33" i="23" l="1"/>
  <c r="I46" i="23"/>
  <c r="I36" i="23"/>
  <c r="D65" i="31"/>
  <c r="C14" i="22"/>
  <c r="J27" i="28"/>
  <c r="J32" i="23"/>
  <c r="I17" i="24"/>
  <c r="I18" i="24" s="1"/>
  <c r="I28" i="28"/>
  <c r="I29" i="28"/>
  <c r="I30" i="28" s="1"/>
  <c r="I85" i="31" s="1"/>
  <c r="G36" i="24"/>
  <c r="G61" i="24" s="1"/>
  <c r="G63" i="24" s="1"/>
  <c r="H37" i="23"/>
  <c r="H73" i="23"/>
  <c r="D62" i="23"/>
  <c r="D68" i="23" s="1"/>
  <c r="D69" i="23" s="1"/>
  <c r="D66" i="23"/>
  <c r="D51" i="24"/>
  <c r="D52" i="24" s="1"/>
  <c r="D71" i="24"/>
  <c r="F49" i="24"/>
  <c r="G74" i="23"/>
  <c r="G75" i="23" s="1"/>
  <c r="F76" i="23"/>
  <c r="F38" i="23" s="1"/>
  <c r="H59" i="31"/>
  <c r="G7" i="22"/>
  <c r="C49" i="24"/>
  <c r="O47" i="24"/>
  <c r="H19" i="24"/>
  <c r="E39" i="23"/>
  <c r="D38" i="24"/>
  <c r="O38" i="24" s="1"/>
  <c r="E40" i="23"/>
  <c r="L114" i="26"/>
  <c r="M115" i="26"/>
  <c r="N115" i="26" s="1"/>
  <c r="N114" i="26" s="1"/>
  <c r="I19" i="24" l="1"/>
  <c r="M27" i="28"/>
  <c r="M32" i="23"/>
  <c r="L17" i="24"/>
  <c r="F39" i="23"/>
  <c r="E38" i="24"/>
  <c r="E47" i="24" s="1"/>
  <c r="E49" i="24" s="1"/>
  <c r="F40" i="23"/>
  <c r="J33" i="23"/>
  <c r="J46" i="23"/>
  <c r="J36" i="23"/>
  <c r="J28" i="28"/>
  <c r="J29" i="28"/>
  <c r="J30" i="28" s="1"/>
  <c r="J85" i="31" s="1"/>
  <c r="K27" i="28"/>
  <c r="J17" i="24"/>
  <c r="J18" i="24" s="1"/>
  <c r="K32" i="23"/>
  <c r="H64" i="31"/>
  <c r="G13" i="22"/>
  <c r="H74" i="23"/>
  <c r="H75" i="23" s="1"/>
  <c r="G76" i="23"/>
  <c r="G38" i="23" s="1"/>
  <c r="E41" i="23"/>
  <c r="E63" i="31"/>
  <c r="E60" i="23"/>
  <c r="E61" i="23" s="1"/>
  <c r="D12" i="22"/>
  <c r="H36" i="24"/>
  <c r="H61" i="24" s="1"/>
  <c r="H63" i="24" s="1"/>
  <c r="I73" i="23"/>
  <c r="I37" i="23"/>
  <c r="C71" i="24"/>
  <c r="C7" i="24"/>
  <c r="C51" i="24"/>
  <c r="O49" i="24"/>
  <c r="D8" i="24"/>
  <c r="H7" i="22"/>
  <c r="I59" i="31"/>
  <c r="F51" i="24"/>
  <c r="F52" i="24" s="1"/>
  <c r="F71" i="24"/>
  <c r="M114" i="26"/>
  <c r="O115" i="26"/>
  <c r="O114" i="26" s="1"/>
  <c r="J19" i="24" l="1"/>
  <c r="J25" i="24" s="1"/>
  <c r="E12" i="22"/>
  <c r="F41" i="23"/>
  <c r="F60" i="23"/>
  <c r="F61" i="23" s="1"/>
  <c r="F66" i="23" s="1"/>
  <c r="F63" i="31"/>
  <c r="K28" i="28"/>
  <c r="K29" i="28"/>
  <c r="K30" i="28" s="1"/>
  <c r="K85" i="31" s="1"/>
  <c r="K33" i="23"/>
  <c r="K46" i="23"/>
  <c r="K36" i="23"/>
  <c r="E62" i="23"/>
  <c r="E66" i="23"/>
  <c r="E52" i="23"/>
  <c r="F38" i="24"/>
  <c r="G39" i="23"/>
  <c r="G40" i="23"/>
  <c r="H76" i="23"/>
  <c r="H38" i="23" s="1"/>
  <c r="I74" i="23"/>
  <c r="I75" i="23" s="1"/>
  <c r="M33" i="23"/>
  <c r="M36" i="23"/>
  <c r="M46" i="23"/>
  <c r="D14" i="22"/>
  <c r="E65" i="31"/>
  <c r="E8" i="24"/>
  <c r="J73" i="23"/>
  <c r="J37" i="23"/>
  <c r="I36" i="24"/>
  <c r="M28" i="28"/>
  <c r="M29" i="28"/>
  <c r="M30" i="28" s="1"/>
  <c r="M85" i="31" s="1"/>
  <c r="C12" i="24"/>
  <c r="D7" i="24"/>
  <c r="C72" i="24"/>
  <c r="O71" i="24"/>
  <c r="O72" i="24" s="1"/>
  <c r="N27" i="28"/>
  <c r="M17" i="24"/>
  <c r="N32" i="23"/>
  <c r="J59" i="31"/>
  <c r="I7" i="22"/>
  <c r="E51" i="24"/>
  <c r="E52" i="24" s="1"/>
  <c r="E71" i="24"/>
  <c r="I64" i="31"/>
  <c r="H13" i="22"/>
  <c r="L27" i="28"/>
  <c r="L32" i="23"/>
  <c r="K17" i="24"/>
  <c r="K18" i="24" s="1"/>
  <c r="O51" i="24"/>
  <c r="C52" i="24"/>
  <c r="C54" i="24" s="1"/>
  <c r="P115" i="26"/>
  <c r="P114" i="26" s="1"/>
  <c r="F8" i="24" l="1"/>
  <c r="K19" i="24"/>
  <c r="L18" i="24"/>
  <c r="I76" i="23"/>
  <c r="I38" i="23" s="1"/>
  <c r="J74" i="23"/>
  <c r="J75" i="23" s="1"/>
  <c r="N28" i="28"/>
  <c r="N29" i="28"/>
  <c r="N30" i="28" s="1"/>
  <c r="N85" i="31" s="1"/>
  <c r="O27" i="28"/>
  <c r="O32" i="23"/>
  <c r="N17" i="24"/>
  <c r="M59" i="31"/>
  <c r="L7" i="22"/>
  <c r="C55" i="24"/>
  <c r="C56" i="24" s="1"/>
  <c r="C58" i="24" s="1"/>
  <c r="C76" i="24" s="1"/>
  <c r="C57" i="24"/>
  <c r="C75" i="24"/>
  <c r="D72" i="24"/>
  <c r="D75" i="24" s="1"/>
  <c r="I61" i="24"/>
  <c r="I63" i="24" s="1"/>
  <c r="I47" i="24"/>
  <c r="I49" i="24" s="1"/>
  <c r="M73" i="23"/>
  <c r="L36" i="24"/>
  <c r="L61" i="24" s="1"/>
  <c r="L63" i="24" s="1"/>
  <c r="M37" i="23"/>
  <c r="J64" i="31"/>
  <c r="I13" i="22"/>
  <c r="D12" i="24"/>
  <c r="E7" i="24"/>
  <c r="E68" i="23"/>
  <c r="E69" i="23" s="1"/>
  <c r="F62" i="23"/>
  <c r="F65" i="31"/>
  <c r="E14" i="22"/>
  <c r="L33" i="23"/>
  <c r="L36" i="23"/>
  <c r="L46" i="23"/>
  <c r="G38" i="24"/>
  <c r="G47" i="24" s="1"/>
  <c r="G49" i="24" s="1"/>
  <c r="H39" i="23"/>
  <c r="H40" i="23"/>
  <c r="K73" i="23"/>
  <c r="K37" i="23"/>
  <c r="J36" i="24"/>
  <c r="J61" i="24" s="1"/>
  <c r="J63" i="24" s="1"/>
  <c r="L28" i="28"/>
  <c r="L29" i="28"/>
  <c r="L30" i="28" s="1"/>
  <c r="L85" i="31" s="1"/>
  <c r="N33" i="23"/>
  <c r="N46" i="23"/>
  <c r="N36" i="23"/>
  <c r="F12" i="22"/>
  <c r="G63" i="31"/>
  <c r="G60" i="23"/>
  <c r="G61" i="23" s="1"/>
  <c r="G66" i="23" s="1"/>
  <c r="G41" i="23"/>
  <c r="K59" i="31"/>
  <c r="J7" i="22"/>
  <c r="O33" i="23" l="1"/>
  <c r="O46" i="23"/>
  <c r="O36" i="23"/>
  <c r="O28" i="28"/>
  <c r="O29" i="28"/>
  <c r="O30" i="28" s="1"/>
  <c r="O85" i="31" s="1"/>
  <c r="D53" i="24"/>
  <c r="D54" i="24" s="1"/>
  <c r="C23" i="24"/>
  <c r="H60" i="23"/>
  <c r="H61" i="23" s="1"/>
  <c r="H66" i="23" s="1"/>
  <c r="H41" i="23"/>
  <c r="G12" i="22"/>
  <c r="H63" i="31"/>
  <c r="F68" i="23"/>
  <c r="F69" i="23" s="1"/>
  <c r="G62" i="23"/>
  <c r="M64" i="31"/>
  <c r="L13" i="22"/>
  <c r="J76" i="23"/>
  <c r="J38" i="23" s="1"/>
  <c r="K74" i="23"/>
  <c r="K75" i="23" s="1"/>
  <c r="E72" i="24"/>
  <c r="F7" i="24"/>
  <c r="E12" i="24"/>
  <c r="L37" i="23"/>
  <c r="K36" i="24"/>
  <c r="K61" i="24" s="1"/>
  <c r="K63" i="24" s="1"/>
  <c r="L73" i="23"/>
  <c r="I39" i="23"/>
  <c r="H38" i="24"/>
  <c r="H47" i="24" s="1"/>
  <c r="H49" i="24" s="1"/>
  <c r="I40" i="23"/>
  <c r="G65" i="31"/>
  <c r="F14" i="22"/>
  <c r="G8" i="24"/>
  <c r="H8" i="24" s="1"/>
  <c r="I51" i="24"/>
  <c r="I52" i="24" s="1"/>
  <c r="I71" i="24"/>
  <c r="L19" i="24"/>
  <c r="L25" i="24" s="1"/>
  <c r="M18" i="24"/>
  <c r="N59" i="31"/>
  <c r="M7" i="22"/>
  <c r="G51" i="24"/>
  <c r="G52" i="24" s="1"/>
  <c r="G71" i="24"/>
  <c r="L59" i="31"/>
  <c r="K7" i="22"/>
  <c r="K64" i="31"/>
  <c r="J13" i="22"/>
  <c r="M36" i="24"/>
  <c r="M61" i="24" s="1"/>
  <c r="M63" i="24" s="1"/>
  <c r="N37" i="23"/>
  <c r="N73" i="23"/>
  <c r="D55" i="24" l="1"/>
  <c r="D56" i="24" s="1"/>
  <c r="D58" i="24" s="1"/>
  <c r="D76" i="24" s="1"/>
  <c r="D84" i="24" s="1"/>
  <c r="D57" i="24"/>
  <c r="J39" i="23"/>
  <c r="I38" i="24"/>
  <c r="J40" i="23"/>
  <c r="I8" i="24" s="1"/>
  <c r="N64" i="31"/>
  <c r="M13" i="22"/>
  <c r="K13" i="22"/>
  <c r="L64" i="31"/>
  <c r="H51" i="24"/>
  <c r="H52" i="24" s="1"/>
  <c r="H71" i="24"/>
  <c r="C64" i="24"/>
  <c r="C65" i="24" s="1"/>
  <c r="C66" i="24" s="1"/>
  <c r="C77" i="24" s="1"/>
  <c r="C83" i="24" s="1"/>
  <c r="C25" i="24"/>
  <c r="C26" i="24" s="1"/>
  <c r="D42" i="23"/>
  <c r="D66" i="31" s="1"/>
  <c r="I60" i="23"/>
  <c r="I61" i="23" s="1"/>
  <c r="I66" i="23" s="1"/>
  <c r="H12" i="22"/>
  <c r="I63" i="31"/>
  <c r="I41" i="23"/>
  <c r="G7" i="24"/>
  <c r="F12" i="24"/>
  <c r="O73" i="23"/>
  <c r="N36" i="24"/>
  <c r="N61" i="24" s="1"/>
  <c r="N63" i="24" s="1"/>
  <c r="O37" i="23"/>
  <c r="G68" i="23"/>
  <c r="G69" i="23" s="1"/>
  <c r="H62" i="23"/>
  <c r="M19" i="24"/>
  <c r="M25" i="24" s="1"/>
  <c r="N18" i="24"/>
  <c r="N19" i="24" s="1"/>
  <c r="N25" i="24" s="1"/>
  <c r="E75" i="24"/>
  <c r="F72" i="24"/>
  <c r="F75" i="24" s="1"/>
  <c r="O59" i="31"/>
  <c r="N7" i="22"/>
  <c r="K76" i="23"/>
  <c r="K38" i="23" s="1"/>
  <c r="L74" i="23"/>
  <c r="L75" i="23" s="1"/>
  <c r="G14" i="22"/>
  <c r="H65" i="31"/>
  <c r="G72" i="24" l="1"/>
  <c r="G75" i="24" s="1"/>
  <c r="J38" i="24"/>
  <c r="J47" i="24" s="1"/>
  <c r="J49" i="24" s="1"/>
  <c r="K39" i="23"/>
  <c r="K40" i="23"/>
  <c r="C91" i="24"/>
  <c r="C92" i="24"/>
  <c r="C89" i="24"/>
  <c r="C84" i="24"/>
  <c r="C86" i="24"/>
  <c r="C87" i="24"/>
  <c r="C88" i="24"/>
  <c r="C90" i="24"/>
  <c r="C85" i="24"/>
  <c r="C93" i="24"/>
  <c r="I65" i="31"/>
  <c r="H14" i="22"/>
  <c r="H72" i="24"/>
  <c r="H7" i="24"/>
  <c r="G12" i="24"/>
  <c r="J41" i="23"/>
  <c r="I12" i="22"/>
  <c r="J63" i="31"/>
  <c r="J60" i="23"/>
  <c r="J61" i="23" s="1"/>
  <c r="J66" i="23" s="1"/>
  <c r="E54" i="23" s="1"/>
  <c r="E53" i="24"/>
  <c r="E54" i="24" s="1"/>
  <c r="D23" i="24"/>
  <c r="I62" i="23"/>
  <c r="H68" i="23"/>
  <c r="H69" i="23" s="1"/>
  <c r="L76" i="23"/>
  <c r="L38" i="23" s="1"/>
  <c r="M74" i="23"/>
  <c r="M75" i="23" s="1"/>
  <c r="O64" i="31"/>
  <c r="N13" i="22"/>
  <c r="D87" i="24"/>
  <c r="D91" i="24"/>
  <c r="D86" i="24"/>
  <c r="D88" i="24"/>
  <c r="D89" i="24"/>
  <c r="D90" i="24"/>
  <c r="D85" i="24"/>
  <c r="D92" i="24"/>
  <c r="D93" i="24"/>
  <c r="K60" i="23" l="1"/>
  <c r="K61" i="23" s="1"/>
  <c r="K66" i="23" s="1"/>
  <c r="K41" i="23"/>
  <c r="K63" i="31"/>
  <c r="J12" i="22"/>
  <c r="I7" i="24"/>
  <c r="H12" i="24"/>
  <c r="I14" i="22"/>
  <c r="J65" i="31"/>
  <c r="D64" i="24"/>
  <c r="D65" i="24" s="1"/>
  <c r="D66" i="24" s="1"/>
  <c r="D77" i="24" s="1"/>
  <c r="D83" i="24" s="1"/>
  <c r="O83" i="24" s="1"/>
  <c r="D25" i="24"/>
  <c r="D26" i="24" s="1"/>
  <c r="E42" i="23"/>
  <c r="E66" i="31" s="1"/>
  <c r="E55" i="24"/>
  <c r="E56" i="24" s="1"/>
  <c r="E58" i="24" s="1"/>
  <c r="E76" i="24" s="1"/>
  <c r="E85" i="24" s="1"/>
  <c r="M76" i="23"/>
  <c r="M38" i="23" s="1"/>
  <c r="N74" i="23"/>
  <c r="N75" i="23" s="1"/>
  <c r="J51" i="24"/>
  <c r="J52" i="24" s="1"/>
  <c r="J71" i="24"/>
  <c r="J62" i="23"/>
  <c r="I68" i="23"/>
  <c r="I69" i="23" s="1"/>
  <c r="L39" i="23"/>
  <c r="K38" i="24"/>
  <c r="K47" i="24" s="1"/>
  <c r="K49" i="24" s="1"/>
  <c r="L40" i="23"/>
  <c r="H75" i="24"/>
  <c r="I72" i="24"/>
  <c r="I75" i="24" s="1"/>
  <c r="J8" i="24"/>
  <c r="E57" i="24" l="1"/>
  <c r="J72" i="24"/>
  <c r="J75" i="24" s="1"/>
  <c r="K51" i="24"/>
  <c r="K52" i="24" s="1"/>
  <c r="K71" i="24"/>
  <c r="K12" i="22"/>
  <c r="L63" i="31"/>
  <c r="L41" i="23"/>
  <c r="L60" i="23"/>
  <c r="L61" i="23" s="1"/>
  <c r="L66" i="23" s="1"/>
  <c r="F53" i="24"/>
  <c r="F54" i="24" s="1"/>
  <c r="E23" i="24"/>
  <c r="E93" i="24"/>
  <c r="E88" i="24"/>
  <c r="E89" i="24"/>
  <c r="E86" i="24"/>
  <c r="E92" i="24"/>
  <c r="E91" i="24"/>
  <c r="E87" i="24"/>
  <c r="E90" i="24"/>
  <c r="J7" i="24"/>
  <c r="I12" i="24"/>
  <c r="J14" i="22"/>
  <c r="K65" i="31"/>
  <c r="O74" i="23"/>
  <c r="O75" i="23" s="1"/>
  <c r="O76" i="23" s="1"/>
  <c r="O38" i="23" s="1"/>
  <c r="N76" i="23"/>
  <c r="N38" i="23" s="1"/>
  <c r="M39" i="23"/>
  <c r="L38" i="24"/>
  <c r="L47" i="24" s="1"/>
  <c r="L49" i="24" s="1"/>
  <c r="M40" i="23"/>
  <c r="K62" i="23"/>
  <c r="J68" i="23"/>
  <c r="J69" i="23" s="1"/>
  <c r="E53" i="23" s="1"/>
  <c r="K8" i="24"/>
  <c r="L8" i="24" s="1"/>
  <c r="K72" i="24" l="1"/>
  <c r="K75" i="24" s="1"/>
  <c r="M38" i="24"/>
  <c r="M47" i="24" s="1"/>
  <c r="M49" i="24" s="1"/>
  <c r="N39" i="23"/>
  <c r="N40" i="23"/>
  <c r="O39" i="23"/>
  <c r="N38" i="24"/>
  <c r="N47" i="24" s="1"/>
  <c r="N49" i="24" s="1"/>
  <c r="O40" i="23"/>
  <c r="L65" i="31"/>
  <c r="K14" i="22"/>
  <c r="L12" i="22"/>
  <c r="M63" i="31"/>
  <c r="M41" i="23"/>
  <c r="M60" i="23"/>
  <c r="M61" i="23" s="1"/>
  <c r="M66" i="23" s="1"/>
  <c r="E64" i="24"/>
  <c r="E65" i="24" s="1"/>
  <c r="E66" i="24" s="1"/>
  <c r="E77" i="24" s="1"/>
  <c r="E84" i="24" s="1"/>
  <c r="O84" i="24" s="1"/>
  <c r="E25" i="24"/>
  <c r="E26" i="24" s="1"/>
  <c r="F42" i="23"/>
  <c r="F66" i="31" s="1"/>
  <c r="F55" i="24"/>
  <c r="F56" i="24" s="1"/>
  <c r="F58" i="24" s="1"/>
  <c r="F76" i="24" s="1"/>
  <c r="F86" i="24" s="1"/>
  <c r="K68" i="23"/>
  <c r="K69" i="23" s="1"/>
  <c r="L62" i="23"/>
  <c r="L51" i="24"/>
  <c r="L52" i="24" s="1"/>
  <c r="L71" i="24"/>
  <c r="K7" i="24"/>
  <c r="J12" i="24"/>
  <c r="J26" i="24" s="1"/>
  <c r="L72" i="24" l="1"/>
  <c r="L75" i="24" s="1"/>
  <c r="F57" i="24"/>
  <c r="G53" i="24" s="1"/>
  <c r="G54" i="24" s="1"/>
  <c r="O63" i="31"/>
  <c r="O60" i="23"/>
  <c r="O61" i="23" s="1"/>
  <c r="O66" i="23" s="1"/>
  <c r="N12" i="22"/>
  <c r="O41" i="23"/>
  <c r="M51" i="24"/>
  <c r="M52" i="24" s="1"/>
  <c r="M71" i="24"/>
  <c r="M72" i="24" s="1"/>
  <c r="M75" i="24" s="1"/>
  <c r="K12" i="24"/>
  <c r="L7" i="24"/>
  <c r="N51" i="24"/>
  <c r="N52" i="24" s="1"/>
  <c r="N71" i="24"/>
  <c r="M62" i="23"/>
  <c r="L68" i="23"/>
  <c r="L69" i="23" s="1"/>
  <c r="M65" i="31"/>
  <c r="L14" i="22"/>
  <c r="N63" i="31"/>
  <c r="N41" i="23"/>
  <c r="M12" i="22"/>
  <c r="N60" i="23"/>
  <c r="N61" i="23" s="1"/>
  <c r="N66" i="23" s="1"/>
  <c r="F87" i="24"/>
  <c r="F91" i="24"/>
  <c r="F88" i="24"/>
  <c r="F90" i="24"/>
  <c r="F89" i="24"/>
  <c r="F92" i="24"/>
  <c r="F93" i="24"/>
  <c r="M8" i="24"/>
  <c r="N8" i="24" s="1"/>
  <c r="F23" i="24" l="1"/>
  <c r="G42" i="23" s="1"/>
  <c r="G66" i="31" s="1"/>
  <c r="N14" i="22"/>
  <c r="O65" i="31"/>
  <c r="M68" i="23"/>
  <c r="M69" i="23" s="1"/>
  <c r="N62" i="23"/>
  <c r="N72" i="24"/>
  <c r="N75" i="24" s="1"/>
  <c r="G55" i="24"/>
  <c r="G56" i="24" s="1"/>
  <c r="G58" i="24" s="1"/>
  <c r="G76" i="24" s="1"/>
  <c r="G87" i="24" s="1"/>
  <c r="M14" i="22"/>
  <c r="N65" i="31"/>
  <c r="M7" i="24"/>
  <c r="L12" i="24"/>
  <c r="L26" i="24" s="1"/>
  <c r="F25" i="24" l="1"/>
  <c r="F26" i="24" s="1"/>
  <c r="F64" i="24"/>
  <c r="F65" i="24" s="1"/>
  <c r="F66" i="24" s="1"/>
  <c r="F77" i="24" s="1"/>
  <c r="F85" i="24" s="1"/>
  <c r="O85" i="24" s="1"/>
  <c r="G57" i="24"/>
  <c r="N7" i="24"/>
  <c r="M12" i="24"/>
  <c r="M26" i="24" s="1"/>
  <c r="O62" i="23"/>
  <c r="O68" i="23" s="1"/>
  <c r="O69" i="23" s="1"/>
  <c r="N68" i="23"/>
  <c r="N69" i="23" s="1"/>
  <c r="H53" i="24"/>
  <c r="H54" i="24" s="1"/>
  <c r="G23" i="24"/>
  <c r="G89" i="24"/>
  <c r="G92" i="24"/>
  <c r="G91" i="24"/>
  <c r="G93" i="24"/>
  <c r="G90" i="24"/>
  <c r="G88" i="24"/>
  <c r="H55" i="24" l="1"/>
  <c r="H56" i="24" s="1"/>
  <c r="H58" i="24" s="1"/>
  <c r="H76" i="24" s="1"/>
  <c r="H88" i="24" s="1"/>
  <c r="G25" i="24"/>
  <c r="G26" i="24" s="1"/>
  <c r="G64" i="24"/>
  <c r="G65" i="24" s="1"/>
  <c r="G66" i="24" s="1"/>
  <c r="G77" i="24" s="1"/>
  <c r="G86" i="24" s="1"/>
  <c r="O86" i="24" s="1"/>
  <c r="H42" i="23"/>
  <c r="H66" i="31" s="1"/>
  <c r="N12" i="24"/>
  <c r="N26" i="24" s="1"/>
  <c r="H57" i="24" l="1"/>
  <c r="I53" i="24" s="1"/>
  <c r="I54" i="24" s="1"/>
  <c r="H23" i="24"/>
  <c r="H93" i="24"/>
  <c r="H89" i="24"/>
  <c r="H92" i="24"/>
  <c r="H90" i="24"/>
  <c r="H91" i="24"/>
  <c r="H25" i="24" l="1"/>
  <c r="H26" i="24" s="1"/>
  <c r="H64" i="24"/>
  <c r="H65" i="24" s="1"/>
  <c r="H66" i="24" s="1"/>
  <c r="H77" i="24" s="1"/>
  <c r="H87" i="24" s="1"/>
  <c r="O87" i="24" s="1"/>
  <c r="I42" i="23"/>
  <c r="I66" i="31" s="1"/>
  <c r="I55" i="24"/>
  <c r="I56" i="24" s="1"/>
  <c r="I58" i="24" s="1"/>
  <c r="I76" i="24" s="1"/>
  <c r="I89" i="24" s="1"/>
  <c r="I92" i="24" l="1"/>
  <c r="I91" i="24"/>
  <c r="I90" i="24"/>
  <c r="I93" i="24"/>
  <c r="I57" i="24"/>
  <c r="J53" i="24" l="1"/>
  <c r="J54" i="24" s="1"/>
  <c r="I23" i="24"/>
  <c r="I25" i="24" l="1"/>
  <c r="I26" i="24" s="1"/>
  <c r="I64" i="24"/>
  <c r="I65" i="24" s="1"/>
  <c r="I66" i="24" s="1"/>
  <c r="I77" i="24" s="1"/>
  <c r="I88" i="24" s="1"/>
  <c r="O88" i="24" s="1"/>
  <c r="J42" i="23"/>
  <c r="J66" i="31" s="1"/>
  <c r="J55" i="24"/>
  <c r="J56" i="24" s="1"/>
  <c r="J58" i="24" s="1"/>
  <c r="J76" i="24" s="1"/>
  <c r="J90" i="24" s="1"/>
  <c r="J57" i="24" l="1"/>
  <c r="K53" i="24" s="1"/>
  <c r="K54" i="24" s="1"/>
  <c r="J92" i="24"/>
  <c r="J93" i="24"/>
  <c r="J91" i="24"/>
  <c r="J23" i="24" l="1"/>
  <c r="K42" i="23"/>
  <c r="K66" i="31" s="1"/>
  <c r="J64" i="24"/>
  <c r="J65" i="24" s="1"/>
  <c r="J66" i="24" s="1"/>
  <c r="J77" i="24" s="1"/>
  <c r="J89" i="24" s="1"/>
  <c r="O89" i="24" s="1"/>
  <c r="K55" i="24"/>
  <c r="K56" i="24" s="1"/>
  <c r="K58" i="24" s="1"/>
  <c r="K76" i="24" s="1"/>
  <c r="K91" i="24" s="1"/>
  <c r="K57" i="24" l="1"/>
  <c r="L53" i="24" s="1"/>
  <c r="L54" i="24" s="1"/>
  <c r="K23" i="24"/>
  <c r="K93" i="24"/>
  <c r="K92" i="24"/>
  <c r="K25" i="24" l="1"/>
  <c r="K26" i="24" s="1"/>
  <c r="K64" i="24"/>
  <c r="K65" i="24" s="1"/>
  <c r="K66" i="24" s="1"/>
  <c r="K77" i="24" s="1"/>
  <c r="K90" i="24" s="1"/>
  <c r="O90" i="24" s="1"/>
  <c r="L42" i="23"/>
  <c r="L66" i="31" s="1"/>
  <c r="L55" i="24"/>
  <c r="L56" i="24" s="1"/>
  <c r="L58" i="24" s="1"/>
  <c r="L76" i="24" s="1"/>
  <c r="L92" i="24" s="1"/>
  <c r="L93" i="24" s="1"/>
  <c r="L57" i="24" l="1"/>
  <c r="M53" i="24" l="1"/>
  <c r="M54" i="24" s="1"/>
  <c r="L23" i="24"/>
  <c r="L64" i="24" l="1"/>
  <c r="L65" i="24" s="1"/>
  <c r="L66" i="24" s="1"/>
  <c r="L77" i="24" s="1"/>
  <c r="L91" i="24" s="1"/>
  <c r="O91" i="24" s="1"/>
  <c r="M42" i="23"/>
  <c r="M66" i="31" s="1"/>
  <c r="M55" i="24"/>
  <c r="M56" i="24" s="1"/>
  <c r="M58" i="24" s="1"/>
  <c r="M76" i="24" s="1"/>
  <c r="M93" i="24" s="1"/>
  <c r="M57" i="24" l="1"/>
  <c r="N53" i="24" s="1"/>
  <c r="N54" i="24" s="1"/>
  <c r="M23" i="24" l="1"/>
  <c r="M64" i="24" s="1"/>
  <c r="M65" i="24" s="1"/>
  <c r="M66" i="24" s="1"/>
  <c r="M77" i="24" s="1"/>
  <c r="M92" i="24" s="1"/>
  <c r="O92" i="24" s="1"/>
  <c r="N42" i="23"/>
  <c r="N66" i="31" s="1"/>
  <c r="N55" i="24"/>
  <c r="N56" i="24" s="1"/>
  <c r="N58" i="24" s="1"/>
  <c r="N76" i="24" s="1"/>
  <c r="N57" i="24" l="1"/>
  <c r="N23" i="24" s="1"/>
  <c r="N64" i="24" s="1"/>
  <c r="N65" i="24" s="1"/>
  <c r="N66" i="24" s="1"/>
  <c r="N77" i="24" s="1"/>
  <c r="N93" i="24" s="1"/>
  <c r="O93" i="24" s="1"/>
  <c r="O42" i="23" l="1"/>
  <c r="O66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Claret Jovans</author>
  </authors>
  <commentList>
    <comment ref="I4" authorId="0" shapeId="0" xr:uid="{423EEA4C-7FF4-4A1D-AFF6-842F1160AC9C}">
      <text>
        <r>
          <rPr>
            <sz val="9"/>
            <color indexed="81"/>
            <rFont val="Tahoma"/>
            <family val="2"/>
          </rPr>
          <t>From sensitivity drop down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Claret Jovans</author>
  </authors>
  <commentList>
    <comment ref="B6" authorId="0" shapeId="0" xr:uid="{2A15A946-AB6F-408F-A3C3-C410A4FCB200}">
      <text>
        <r>
          <rPr>
            <sz val="9"/>
            <color indexed="81"/>
            <rFont val="Tahoma"/>
            <family val="2"/>
          </rPr>
          <t xml:space="preserve">Select from drop down list and copy to respective cells from cell E6 and E18
</t>
        </r>
      </text>
    </comment>
    <comment ref="J13" authorId="0" shapeId="0" xr:uid="{D1B2A062-5904-4206-A421-1B281DD043E1}">
      <text>
        <r>
          <rPr>
            <sz val="9"/>
            <color indexed="81"/>
            <rFont val="Tahoma"/>
            <family val="2"/>
          </rPr>
          <t>Select from dropdown list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tc={A7D879B2-6AC5-A045-885A-6E9D440BA1FA}</author>
  </authors>
  <commentList>
    <comment ref="B54" authorId="0" shapeId="0" xr:uid="{A7D879B2-6AC5-A045-885A-6E9D440BA1FA}">
      <text>
        <t>[Threaded comment]
Your version of Excel allows you to read this threaded comment; however, any edits to it will get removed if the file is opened in a newer version of Excel. Learn more: https://go.microsoft.com/fwlink/?linkid=870924
Comment:
    Initial Capital Investment as per category in Crores</t>
      </text>
    </comment>
  </commentList>
</comments>
</file>

<file path=xl/sharedStrings.xml><?xml version="1.0" encoding="utf-8"?>
<sst xmlns="http://schemas.openxmlformats.org/spreadsheetml/2006/main" count="2664" uniqueCount="484">
  <si>
    <t>#</t>
  </si>
  <si>
    <t>Item Description</t>
  </si>
  <si>
    <t>Mod</t>
  </si>
  <si>
    <t>Y.1</t>
  </si>
  <si>
    <t>Y.2</t>
  </si>
  <si>
    <t>Y.3</t>
  </si>
  <si>
    <t>Y.4</t>
  </si>
  <si>
    <t>Y.5</t>
  </si>
  <si>
    <t>Y.6</t>
  </si>
  <si>
    <t>Y.7</t>
  </si>
  <si>
    <t>Y.8</t>
  </si>
  <si>
    <t>Y.9</t>
  </si>
  <si>
    <t>Y.10</t>
  </si>
  <si>
    <t>Y.11</t>
  </si>
  <si>
    <t>Bills per month (NOB)</t>
  </si>
  <si>
    <t>% increase</t>
  </si>
  <si>
    <t>Avg Bill Value (ABV)</t>
  </si>
  <si>
    <t>No of items per bill</t>
  </si>
  <si>
    <t>Avg Price per item</t>
  </si>
  <si>
    <t>Sales - starting Year - Y.1</t>
  </si>
  <si>
    <t>Sales - starting Year - Y.2</t>
  </si>
  <si>
    <t>Sales - starting Year - Y.3</t>
  </si>
  <si>
    <t>Sales - starting Year - Y.4</t>
  </si>
  <si>
    <t>Sales - starting Year - Y.5</t>
  </si>
  <si>
    <t>Sales - starting Year - Y.6</t>
  </si>
  <si>
    <t>Sales - starting Year - Y.7</t>
  </si>
  <si>
    <t>Sales - starting Year - Y.8</t>
  </si>
  <si>
    <t>Sales - starting Year - Y.9</t>
  </si>
  <si>
    <t>Sales - starting Year - Y.10</t>
  </si>
  <si>
    <t>Rental</t>
  </si>
  <si>
    <t>1.2 Lacs per month in Y1 and 15% increase every 3 years. Base rental for store that opens in Y2 of 1.2 Lacs X 5% escalation ie Rent of Rs1.26 Lacs</t>
  </si>
  <si>
    <t>Salary</t>
  </si>
  <si>
    <t>Utilities</t>
  </si>
  <si>
    <t>R&amp;M</t>
  </si>
  <si>
    <t>0.35% for First 3 years and 0.5 % for every year after that</t>
  </si>
  <si>
    <t>Marketing</t>
  </si>
  <si>
    <t>0.5% of sale</t>
  </si>
  <si>
    <t>Depreciation</t>
  </si>
  <si>
    <t>Others</t>
  </si>
  <si>
    <t>Assumptions</t>
  </si>
  <si>
    <t>Sales</t>
  </si>
  <si>
    <t>COGS</t>
  </si>
  <si>
    <t>%</t>
  </si>
  <si>
    <t>Income</t>
  </si>
  <si>
    <t>Other Income % to Sales</t>
  </si>
  <si>
    <t>COGS % to Sales</t>
  </si>
  <si>
    <t>Employee Cost</t>
  </si>
  <si>
    <t>Occupancy Cost</t>
  </si>
  <si>
    <t>Rental % Growth</t>
  </si>
  <si>
    <t>Occupancy Cost p.m.</t>
  </si>
  <si>
    <t>Rental - starting Year - Y.2</t>
  </si>
  <si>
    <t>Rental - starting Year - Y.3</t>
  </si>
  <si>
    <t>Rental - starting Year - Y.4</t>
  </si>
  <si>
    <t>Rental - starting Year - Y.5</t>
  </si>
  <si>
    <t>Rental - starting Year - Y.6</t>
  </si>
  <si>
    <t>Rental - starting Year - Y.7</t>
  </si>
  <si>
    <t>Rental - starting Year - Y.8</t>
  </si>
  <si>
    <t>Rental - starting Year - Y.9</t>
  </si>
  <si>
    <t>Rental - starting Year - Y.10</t>
  </si>
  <si>
    <t>YoY growth</t>
  </si>
  <si>
    <t>Employee Cost % Growth</t>
  </si>
  <si>
    <t>Repairs &amp; Maintenance</t>
  </si>
  <si>
    <t>R&amp;M - starting Year - Y.2</t>
  </si>
  <si>
    <t>R&amp;M - starting Year - Y.3</t>
  </si>
  <si>
    <t>R&amp;M - starting Year - Y.4</t>
  </si>
  <si>
    <t>R&amp;M - starting Year - Y.5</t>
  </si>
  <si>
    <t>R&amp;M - starting Year - Y.6</t>
  </si>
  <si>
    <t>R&amp;M - starting Year - Y.7</t>
  </si>
  <si>
    <t>R&amp;M - starting Year - Y.8</t>
  </si>
  <si>
    <t>R&amp;M - starting Year - Y.9</t>
  </si>
  <si>
    <t>R&amp;M - starting Year - Y.10</t>
  </si>
  <si>
    <t>R&amp;M - starting Year - Y.1</t>
  </si>
  <si>
    <t>Marketing % to Sales</t>
  </si>
  <si>
    <t>Admin Overheads</t>
  </si>
  <si>
    <t>Admin Cost % to Sales</t>
  </si>
  <si>
    <t>SLM</t>
  </si>
  <si>
    <t>yrs</t>
  </si>
  <si>
    <t>COGS as % to Sales</t>
  </si>
  <si>
    <t>Salaries and Wages</t>
  </si>
  <si>
    <t>Salary Cost per Store per month</t>
  </si>
  <si>
    <t>Rentals</t>
  </si>
  <si>
    <t>Area of Store - Carpet area</t>
  </si>
  <si>
    <t>Rentals Cost per month</t>
  </si>
  <si>
    <t>Marketing Cost</t>
  </si>
  <si>
    <t>Number of Bills</t>
  </si>
  <si>
    <t>First year number of bills and items per bill will remain same irrespective of the year of opening of store.  Average price per item will change due to inflation.</t>
  </si>
  <si>
    <t>New Store Sales</t>
  </si>
  <si>
    <t>Average Price per item</t>
  </si>
  <si>
    <t>COGS assumed at 80% of Sales.</t>
  </si>
  <si>
    <t>Other Income as % to Sales</t>
  </si>
  <si>
    <t>Income- starting Year - Y.2</t>
  </si>
  <si>
    <t>Income  - starting Year - Y.3</t>
  </si>
  <si>
    <t>Income  - starting Year - Y.4</t>
  </si>
  <si>
    <t>Income  - starting Year - Y.5</t>
  </si>
  <si>
    <t>Income  - starting Year - Y.6</t>
  </si>
  <si>
    <t>Income  - starting Year - Y.7</t>
  </si>
  <si>
    <t>Income  - starting Year - Y.8</t>
  </si>
  <si>
    <t>Income  - starting Year - Y.9</t>
  </si>
  <si>
    <t>Income  - starting Year - Y.10</t>
  </si>
  <si>
    <t>Carpet Area- Sq Ft</t>
  </si>
  <si>
    <t>Capex in Lacs excluding IT per store</t>
  </si>
  <si>
    <t>IT in Rs.Lacs</t>
  </si>
  <si>
    <t>Rental advance in Rs.Lacs</t>
  </si>
  <si>
    <t>Total Investment in Rs Lacs</t>
  </si>
  <si>
    <t>Investment per Store</t>
  </si>
  <si>
    <t>Investment</t>
  </si>
  <si>
    <t>Investment Rs in Lacs</t>
  </si>
  <si>
    <t>800 Sq ft</t>
  </si>
  <si>
    <t>Particulars</t>
  </si>
  <si>
    <t>It is assumed to wrtie off the assets in 7 years and hence considered a depr.rate of 14.29% on SLM Basis.</t>
  </si>
  <si>
    <t>Preopening Expenses</t>
  </si>
  <si>
    <t>No of Trading months</t>
  </si>
  <si>
    <t>Inventory</t>
  </si>
  <si>
    <t>Working Capital - Inventory</t>
  </si>
  <si>
    <t>Working Capital</t>
  </si>
  <si>
    <t>WC - Month of COGS  /Lacs</t>
  </si>
  <si>
    <t>UoM</t>
  </si>
  <si>
    <t>Model - A</t>
  </si>
  <si>
    <t>Store Size</t>
  </si>
  <si>
    <t>Sft</t>
  </si>
  <si>
    <t>Rs / Sft</t>
  </si>
  <si>
    <t>No.of Bills p.m - Yr.1</t>
  </si>
  <si>
    <t>no</t>
  </si>
  <si>
    <t>Rent p.m</t>
  </si>
  <si>
    <t>Rs.Lacs</t>
  </si>
  <si>
    <t>Rental advance</t>
  </si>
  <si>
    <t>Rental Advance</t>
  </si>
  <si>
    <t>Months</t>
  </si>
  <si>
    <t>Capex excl IT</t>
  </si>
  <si>
    <t>Capex / Sft</t>
  </si>
  <si>
    <t>IT Eqpt</t>
  </si>
  <si>
    <t>Invest excl Inventory</t>
  </si>
  <si>
    <t>Pre-Operative Exp</t>
  </si>
  <si>
    <t>Depreciation Method</t>
  </si>
  <si>
    <t>n.a</t>
  </si>
  <si>
    <t>Depreciation Years</t>
  </si>
  <si>
    <t>Years</t>
  </si>
  <si>
    <t xml:space="preserve">Description </t>
  </si>
  <si>
    <t>Sales Growth</t>
  </si>
  <si>
    <t>Network Plan</t>
  </si>
  <si>
    <t>Location</t>
  </si>
  <si>
    <t>Y1</t>
  </si>
  <si>
    <t>Y2</t>
  </si>
  <si>
    <t>Y3</t>
  </si>
  <si>
    <t>Y4</t>
  </si>
  <si>
    <t>Y5</t>
  </si>
  <si>
    <t>Total</t>
  </si>
  <si>
    <t>Bangalore</t>
  </si>
  <si>
    <t>Chennai</t>
  </si>
  <si>
    <t>Hyderabad</t>
  </si>
  <si>
    <t>Kerala</t>
  </si>
  <si>
    <t>Kolkata</t>
  </si>
  <si>
    <t>Punjab</t>
  </si>
  <si>
    <t xml:space="preserve">Number of Stores - Number of trading months for new stores in Y1 </t>
  </si>
  <si>
    <t>Avg No of Stores - starting Yr - Y.1</t>
  </si>
  <si>
    <t>Avg No of Stores - starting Yr - Y.2</t>
  </si>
  <si>
    <t>Avg No of Stores - starting Yr - Y.3</t>
  </si>
  <si>
    <t>Avg No of Stores - starting Yr - Y.4</t>
  </si>
  <si>
    <t>Avg No of Stores - starting Yr - Y.5</t>
  </si>
  <si>
    <t>Avg No of Stores - starting Yr - Y.6</t>
  </si>
  <si>
    <t>Avg No of Stores - starting Yr - Y.7</t>
  </si>
  <si>
    <t>Avg No of Stores - starting Yr - Y.8</t>
  </si>
  <si>
    <t>Avg No of Stores - starting Yr - Y.9</t>
  </si>
  <si>
    <t>Avg No of Stores - starting Yr - Y.10</t>
  </si>
  <si>
    <t>Average number of Stores</t>
  </si>
  <si>
    <t>(Rs in Lacs)</t>
  </si>
  <si>
    <t>Income - starting Year - Y.1</t>
  </si>
  <si>
    <t>Income - starting Year - Y.2</t>
  </si>
  <si>
    <t>Income - starting Year - Y.3</t>
  </si>
  <si>
    <t>Income - starting Year - Y.4</t>
  </si>
  <si>
    <t>Income - starting Year - Y.5</t>
  </si>
  <si>
    <t>Income - starting Year - Y.6</t>
  </si>
  <si>
    <t>Income - starting Year - Y.7</t>
  </si>
  <si>
    <t>Income - starting Year - Y.8</t>
  </si>
  <si>
    <t>Income - starting Year - Y.9</t>
  </si>
  <si>
    <t>Income - starting Year - Y.10</t>
  </si>
  <si>
    <t>Rental - starting Year - Y.1</t>
  </si>
  <si>
    <t>Plan Working</t>
  </si>
  <si>
    <t>Capex</t>
  </si>
  <si>
    <t>Cumm Capex</t>
  </si>
  <si>
    <t xml:space="preserve">Depreciation </t>
  </si>
  <si>
    <t>Dep - starting Year - Y.1</t>
  </si>
  <si>
    <t>Dep - starting Year - Y.2</t>
  </si>
  <si>
    <t>Dep - starting Year - Y.3</t>
  </si>
  <si>
    <t>Dep - starting Year - Y.4</t>
  </si>
  <si>
    <t>Dep - starting Year - Y.5</t>
  </si>
  <si>
    <t>Dep - starting Year - Y.6</t>
  </si>
  <si>
    <t>Dep - starting Year - Y.7</t>
  </si>
  <si>
    <t>Dep - starting Year - Y.8</t>
  </si>
  <si>
    <t>Dep - starting Year - Y.9</t>
  </si>
  <si>
    <t>Dep - starting Year - Y.10</t>
  </si>
  <si>
    <t>Cumm Capital Employed</t>
  </si>
  <si>
    <t>Year 1</t>
  </si>
  <si>
    <t>Year 2</t>
  </si>
  <si>
    <t>Year 3</t>
  </si>
  <si>
    <t>Year 4</t>
  </si>
  <si>
    <t>Year 5</t>
  </si>
  <si>
    <t>Year 6</t>
  </si>
  <si>
    <t>Year 7</t>
  </si>
  <si>
    <t>GP</t>
  </si>
  <si>
    <t>Total Income</t>
  </si>
  <si>
    <t>Total Expenses</t>
  </si>
  <si>
    <t>EBITDA</t>
  </si>
  <si>
    <t>ROCE</t>
  </si>
  <si>
    <t>Unit Economics</t>
  </si>
  <si>
    <t>Sales Growth%</t>
  </si>
  <si>
    <t>Profit &amp; Loss Account</t>
  </si>
  <si>
    <t>No of Stores</t>
  </si>
  <si>
    <t>ADS- in Rs</t>
  </si>
  <si>
    <t>Avg ADS- in Rs</t>
  </si>
  <si>
    <t>Tax</t>
  </si>
  <si>
    <t>PAT</t>
  </si>
  <si>
    <t>IRR</t>
  </si>
  <si>
    <t>Payback (in yrs.)</t>
  </si>
  <si>
    <t>NPV</t>
  </si>
  <si>
    <t xml:space="preserve">Cash Outflow </t>
  </si>
  <si>
    <t xml:space="preserve">Cash Inflow </t>
  </si>
  <si>
    <t>Net cashflows</t>
  </si>
  <si>
    <t>Cumm Cashflows</t>
  </si>
  <si>
    <t>WACC</t>
  </si>
  <si>
    <t>Discounting factors</t>
  </si>
  <si>
    <t>Payback</t>
  </si>
  <si>
    <t>PROJECT ANALYSIS REPORT SUMMARY</t>
  </si>
  <si>
    <t>Y6</t>
  </si>
  <si>
    <t>Y7</t>
  </si>
  <si>
    <t>SALES ANALYSIS</t>
  </si>
  <si>
    <t>Profitability Analysis</t>
  </si>
  <si>
    <t>Gross Profit Margin (%)</t>
  </si>
  <si>
    <t>Operating Cost (%)</t>
  </si>
  <si>
    <t>EBITDA (%)</t>
  </si>
  <si>
    <t>Cash Profit (%)</t>
  </si>
  <si>
    <t>Profit After Tax (%)</t>
  </si>
  <si>
    <t>EBT (%)</t>
  </si>
  <si>
    <t>Net Sales per Day- Rs</t>
  </si>
  <si>
    <t>Net Sales per Day Per Sqft (Retail Area)- Rs</t>
  </si>
  <si>
    <t>Breakeven Sales (Net) Per day- Rs</t>
  </si>
  <si>
    <t>Sales @</t>
  </si>
  <si>
    <t>Corporate &amp; Concept Cost</t>
  </si>
  <si>
    <t>CONCEPT ORG STRUCTURE</t>
  </si>
  <si>
    <t>REGION / FUNCTION</t>
  </si>
  <si>
    <t>Designation</t>
  </si>
  <si>
    <t>Count</t>
  </si>
  <si>
    <t>CTC/ Per Head</t>
  </si>
  <si>
    <t>Total CTC</t>
  </si>
  <si>
    <t>City Manager</t>
  </si>
  <si>
    <t>Corporate Office</t>
  </si>
  <si>
    <t>Corporate Office- Senior Leadership</t>
  </si>
  <si>
    <t>Unit Manager</t>
  </si>
  <si>
    <t>Corporate Office- Support Staff</t>
  </si>
  <si>
    <t>Concept</t>
  </si>
  <si>
    <t>Balance Sheet</t>
  </si>
  <si>
    <t>Rs in Lakhs</t>
  </si>
  <si>
    <t>Liabilities</t>
  </si>
  <si>
    <t>Share Capital</t>
  </si>
  <si>
    <t>Reserves</t>
  </si>
  <si>
    <t>Sundry Creditors</t>
  </si>
  <si>
    <t>Assets</t>
  </si>
  <si>
    <t>Gross Block</t>
  </si>
  <si>
    <t>Depreciation for the year</t>
  </si>
  <si>
    <t>Cumulative Depr</t>
  </si>
  <si>
    <t>Net Block</t>
  </si>
  <si>
    <t>Rental Deposits</t>
  </si>
  <si>
    <t>Cash Balance</t>
  </si>
  <si>
    <t>Sundry Creditors (days)</t>
  </si>
  <si>
    <t>CA-CL</t>
  </si>
  <si>
    <t>Changes in WC</t>
  </si>
  <si>
    <t>Cash Flow Statement</t>
  </si>
  <si>
    <t>Company EBITDA</t>
  </si>
  <si>
    <t>Less Taxes</t>
  </si>
  <si>
    <t>Changes in Working Capital</t>
  </si>
  <si>
    <t>Capex Cost</t>
  </si>
  <si>
    <t>Security Deposit</t>
  </si>
  <si>
    <t>Net Free Cash Flows</t>
  </si>
  <si>
    <t>Debt Infusion</t>
  </si>
  <si>
    <t>Equity Infusion</t>
  </si>
  <si>
    <t>Interest Repayment</t>
  </si>
  <si>
    <t>Cash Generated</t>
  </si>
  <si>
    <t>Opening Balance</t>
  </si>
  <si>
    <t>Closing Balance</t>
  </si>
  <si>
    <t>Less Dividend Distributed</t>
  </si>
  <si>
    <t>Tax on Dividend distributed (included in Dividend Distr.)</t>
  </si>
  <si>
    <t xml:space="preserve">Closing Cash Balance </t>
  </si>
  <si>
    <t>Income in the hands of Shareholder</t>
  </si>
  <si>
    <t>Asset Value</t>
  </si>
  <si>
    <t>EV / CY EBITDA</t>
  </si>
  <si>
    <t>Enterprise Value</t>
  </si>
  <si>
    <t>Net Debt</t>
  </si>
  <si>
    <t>Equity Value</t>
  </si>
  <si>
    <t>Net Value in the hands of the Shareholder</t>
  </si>
  <si>
    <t>Stake %</t>
  </si>
  <si>
    <t>Total Investment</t>
  </si>
  <si>
    <t>Income from Dividend</t>
  </si>
  <si>
    <t xml:space="preserve">Exit Value </t>
  </si>
  <si>
    <t>Exit in</t>
  </si>
  <si>
    <t>PBT</t>
  </si>
  <si>
    <t>C/F Losses</t>
  </si>
  <si>
    <t>Preops</t>
  </si>
  <si>
    <t>Deposit</t>
  </si>
  <si>
    <t>Cumm Deposit</t>
  </si>
  <si>
    <t>Cumm Preops</t>
  </si>
  <si>
    <t>Cashflows</t>
  </si>
  <si>
    <t>Summary  cashflows</t>
  </si>
  <si>
    <t>Cummulative Store Count</t>
  </si>
  <si>
    <t>Rs</t>
  </si>
  <si>
    <t>Investment in Lacs</t>
  </si>
  <si>
    <t>Nos</t>
  </si>
  <si>
    <t>New Store Y1 Trading months</t>
  </si>
  <si>
    <t>Total- Concept</t>
  </si>
  <si>
    <t>Total Concept &amp; Corporate Cost</t>
  </si>
  <si>
    <t>EXISTING MODEL</t>
  </si>
  <si>
    <t>MODEL WITH LOWER OPEX</t>
  </si>
  <si>
    <t>MODEL WITH HIGHER MARGIN</t>
  </si>
  <si>
    <t>MODEL WITH LOWER OPEX &amp; HIGHER MARGIN</t>
  </si>
  <si>
    <t>Sl No</t>
  </si>
  <si>
    <t>EBITDA % Y1</t>
  </si>
  <si>
    <t>margin 1% increase</t>
  </si>
  <si>
    <t>Note:</t>
  </si>
  <si>
    <t>rental from 14.4 lacs to 12 lacs p.a.</t>
  </si>
  <si>
    <t>manpower from 9,5 to 8.48 p.a.</t>
  </si>
  <si>
    <t>utility from 4.8 to 3.6 lacs p.a.</t>
  </si>
  <si>
    <t>BE Sales- Rupees</t>
  </si>
  <si>
    <t>Admin overheads - 2.5% of sales. The biggest component is Bank charges@0.9% and the rest all miscellaneous expences</t>
  </si>
  <si>
    <t>Unit EBITDA</t>
  </si>
  <si>
    <t>Corporate EBT</t>
  </si>
  <si>
    <t>Unit EBT</t>
  </si>
  <si>
    <t>Year 8</t>
  </si>
  <si>
    <t>Year 9</t>
  </si>
  <si>
    <t>Year 10</t>
  </si>
  <si>
    <t>Year 11</t>
  </si>
  <si>
    <t>Y8</t>
  </si>
  <si>
    <t>Y9</t>
  </si>
  <si>
    <t>Y10</t>
  </si>
  <si>
    <t>Y11</t>
  </si>
  <si>
    <t>Depreciation - Refurb</t>
  </si>
  <si>
    <t>Capex- Refurb</t>
  </si>
  <si>
    <t xml:space="preserve">Refurb % </t>
  </si>
  <si>
    <t>Cumm Refurb Capex</t>
  </si>
  <si>
    <t>Dep - starting Year - Y.11</t>
  </si>
  <si>
    <t>Capex Refurb</t>
  </si>
  <si>
    <t>Y.12</t>
  </si>
  <si>
    <t>Year 12</t>
  </si>
  <si>
    <t>Sales/Month - starting Year - Y.1</t>
  </si>
  <si>
    <t>Sales/Month</t>
  </si>
  <si>
    <t>Y12</t>
  </si>
  <si>
    <t>Each Store- 20% of Capex on completion of 7 years</t>
  </si>
  <si>
    <t>Current inflation/Price increase being high kept at 8% for Y2/3 and then 7% for the next 2 years and 6% flat till Y 12</t>
  </si>
  <si>
    <t>Store Level Assumptions - Summary Model B</t>
  </si>
  <si>
    <t>Store Level Assumptions - Summary Model A</t>
  </si>
  <si>
    <t>Model - B</t>
  </si>
  <si>
    <t>Data for Sensitivity Analysis- Model B</t>
  </si>
  <si>
    <t>Data for Sensitivity Analysis Model A</t>
  </si>
  <si>
    <t>Model A</t>
  </si>
  <si>
    <t>Model B</t>
  </si>
  <si>
    <t>Total Store Count</t>
  </si>
  <si>
    <t>EBITDA % Y12</t>
  </si>
  <si>
    <t>UPC KAA</t>
  </si>
  <si>
    <t>UPC TN</t>
  </si>
  <si>
    <t>UPC AP</t>
  </si>
  <si>
    <t>SENSITIVITY ANALYSIS</t>
  </si>
  <si>
    <t>The first year would be 1800 and increased to 3183 by Y12</t>
  </si>
  <si>
    <t>The first year would be 4 . This remains at this level for all years.</t>
  </si>
  <si>
    <t>Y1 to Y3 6% of Sales. Y4 &amp; Y5 6.25% and Y6 onwards 6.5%</t>
  </si>
  <si>
    <t>Y1 at 0.60 lacs and inflation at 7% every year. Hence thsi cost would keep going up and a new store in Y3 would start with a utility cost of 0.64lacs</t>
  </si>
  <si>
    <t>2 months of COGS</t>
  </si>
  <si>
    <t>The first year would be 1500 and increased to 2652 by Y12</t>
  </si>
  <si>
    <t>The first year would be 3. This remains at this level for all years.</t>
  </si>
  <si>
    <t>Y1 to Y3 5% of Sales. Y4 &amp; Y5 5.25% and Y6 onwards 5.5%</t>
  </si>
  <si>
    <t>Y1 will be at 0.45 Lacs per month and this would increase by 10% every year. Hence a new store opening in  Y2 will have salary of 0.49 lacs per month</t>
  </si>
  <si>
    <t>0.8 Lacs per month in Y1 and 15% increase every 3 years. Base rental for store that opens in Y2 of 0.8 Lacs X 5% escalation ie Rent of Rs0.84 Lacs</t>
  </si>
  <si>
    <t>3 months of COGS</t>
  </si>
  <si>
    <t>Assumptions( Descriptions given are just examples )</t>
  </si>
  <si>
    <t>Traffic</t>
  </si>
  <si>
    <t xml:space="preserve">Online </t>
  </si>
  <si>
    <t xml:space="preserve">Number of Transactions </t>
  </si>
  <si>
    <t xml:space="preserve">Average Transaction Value </t>
  </si>
  <si>
    <t>Capital Expenses</t>
  </si>
  <si>
    <t xml:space="preserve">Website Development Cost </t>
  </si>
  <si>
    <t xml:space="preserve">Aggregator Set up Cost </t>
  </si>
  <si>
    <t xml:space="preserve">Marketplace Set up Cost </t>
  </si>
  <si>
    <t>Content Work (incl. of Images and Content Writing)</t>
  </si>
  <si>
    <t>Operating Expenses</t>
  </si>
  <si>
    <t xml:space="preserve">Website Maintenance Costs </t>
  </si>
  <si>
    <t xml:space="preserve">Commissions for Aggregators </t>
  </si>
  <si>
    <t xml:space="preserve">Commissions for Marketplace </t>
  </si>
  <si>
    <t xml:space="preserve">Loss from Returns and Exchanges  </t>
  </si>
  <si>
    <t xml:space="preserve">Logistics and Delivery  </t>
  </si>
  <si>
    <t xml:space="preserve">Packaging </t>
  </si>
  <si>
    <t xml:space="preserve">Initial Investment </t>
  </si>
  <si>
    <t>Commissions</t>
  </si>
  <si>
    <t>Commissions (Total) % to Sales</t>
  </si>
  <si>
    <t xml:space="preserve">Commissions (Total) </t>
  </si>
  <si>
    <t xml:space="preserve">Logistics &amp; Delivery </t>
  </si>
  <si>
    <t>Logistics &amp; Delivery to Sales</t>
  </si>
  <si>
    <t xml:space="preserve">Lohistics &amp; Delivery </t>
  </si>
  <si>
    <t>Loss from Returns and Exchanges</t>
  </si>
  <si>
    <t>Loss from Returns and Exchanges to Sales</t>
  </si>
  <si>
    <t>Packaging to Sales</t>
  </si>
  <si>
    <t>Packaging</t>
  </si>
  <si>
    <t>Other Expenses</t>
  </si>
  <si>
    <t>Other Expenses to Sales</t>
  </si>
  <si>
    <t>Maintenance</t>
  </si>
  <si>
    <t>Maintenance to Sales</t>
  </si>
  <si>
    <t xml:space="preserve">Maintenance </t>
  </si>
  <si>
    <t xml:space="preserve">Type of Cost </t>
  </si>
  <si>
    <t xml:space="preserve">Cost per Month </t>
  </si>
  <si>
    <t xml:space="preserve">Total Cost </t>
  </si>
  <si>
    <t>Warehouse Rentals</t>
  </si>
  <si>
    <t xml:space="preserve">Logistics and Transportation </t>
  </si>
  <si>
    <t>Employee Costs</t>
  </si>
  <si>
    <t>Logistics</t>
  </si>
  <si>
    <t xml:space="preserve">Employee Costs </t>
  </si>
  <si>
    <t>Y0</t>
  </si>
  <si>
    <t>Total (A)</t>
  </si>
  <si>
    <t xml:space="preserve"> </t>
  </si>
  <si>
    <t>Add: Additions</t>
  </si>
  <si>
    <t>Rental &amp; Platform Commissions</t>
  </si>
  <si>
    <t xml:space="preserve">Operating Expenses </t>
  </si>
  <si>
    <t xml:space="preserve">Sales </t>
  </si>
  <si>
    <t xml:space="preserve">Gross Margin </t>
  </si>
  <si>
    <t xml:space="preserve">Total Income </t>
  </si>
  <si>
    <t xml:space="preserve">Number of Physical Stores </t>
  </si>
  <si>
    <t>General Metrics 
(Store Format A)</t>
  </si>
  <si>
    <t>General Metrics 
(Store Format B)</t>
  </si>
  <si>
    <t>General Metrics 
(Online)</t>
  </si>
  <si>
    <t xml:space="preserve">General Metrics 
(Overall) </t>
  </si>
  <si>
    <t>GMROI</t>
  </si>
  <si>
    <t>GMROF</t>
  </si>
  <si>
    <t>GMROL</t>
  </si>
  <si>
    <t xml:space="preserve">Bills per Month </t>
  </si>
  <si>
    <t xml:space="preserve">Avg Bill Value </t>
  </si>
  <si>
    <t xml:space="preserve">Avg Price Per Item </t>
  </si>
  <si>
    <t>Sales per Sqaure Feet</t>
  </si>
  <si>
    <t xml:space="preserve">Operating Expense per Square Feet </t>
  </si>
  <si>
    <t xml:space="preserve">Store-Wise Metrics 
(Store Format A) </t>
  </si>
  <si>
    <t>Employee Type 1</t>
  </si>
  <si>
    <t>Employee Type 2</t>
  </si>
  <si>
    <t>Employee Type 3</t>
  </si>
  <si>
    <t xml:space="preserve">Concept in Store Format A </t>
  </si>
  <si>
    <t>Concept in Store Format B</t>
  </si>
  <si>
    <t>Corporate &amp; Concept - Rent, Travel, Admin etc</t>
  </si>
  <si>
    <t>Employee Type 4</t>
  </si>
  <si>
    <t>Employee Type 5</t>
  </si>
  <si>
    <t>Employee Type 6</t>
  </si>
  <si>
    <t>Employee Type 7</t>
  </si>
  <si>
    <t>Store Level Employees (Format B)</t>
  </si>
  <si>
    <t>Store Level Employees (Format A)</t>
  </si>
  <si>
    <t xml:space="preserve">Total Store Level </t>
  </si>
  <si>
    <t xml:space="preserve">Total Store-Level Payroll </t>
  </si>
  <si>
    <t xml:space="preserve">Total Store-Level Count </t>
  </si>
  <si>
    <t>Role 1</t>
  </si>
  <si>
    <t>Role 2</t>
  </si>
  <si>
    <t>Role 3</t>
  </si>
  <si>
    <t>Role 4</t>
  </si>
  <si>
    <t>Role 5</t>
  </si>
  <si>
    <t>Total- Corporate</t>
  </si>
  <si>
    <t xml:space="preserve">Total- Store-Level (Store Format A) </t>
  </si>
  <si>
    <t xml:space="preserve">Total- Store-Level (Store Format B) </t>
  </si>
  <si>
    <t xml:space="preserve">Number of Employees </t>
  </si>
  <si>
    <t xml:space="preserve">Store-Wise Metrics 
(Store Format B) </t>
  </si>
  <si>
    <t xml:space="preserve">Sales Metrics 
(Online) </t>
  </si>
  <si>
    <t>Number of Transactions</t>
  </si>
  <si>
    <t>Merchendise</t>
  </si>
  <si>
    <t xml:space="preserve">Cash Conversion Cycle </t>
  </si>
  <si>
    <t xml:space="preserve">ROCE </t>
  </si>
  <si>
    <t xml:space="preserve">SALES ANALYSIS (Overall) </t>
  </si>
  <si>
    <t xml:space="preserve">Profitability Analysis (Overall) </t>
  </si>
  <si>
    <t xml:space="preserve">Financial Analysis (Store Format A) </t>
  </si>
  <si>
    <t xml:space="preserve">Financial Analysis (Store Format B) </t>
  </si>
  <si>
    <t xml:space="preserve">Financial Analysis (Online) </t>
  </si>
  <si>
    <t xml:space="preserve">Labour Productivity </t>
  </si>
  <si>
    <t xml:space="preserve">Increase in Warehouse Yearly </t>
  </si>
  <si>
    <t xml:space="preserve">Customer Metrics (Cumulative) </t>
  </si>
  <si>
    <t>Walk ins</t>
  </si>
  <si>
    <t xml:space="preserve">Conversion %  </t>
  </si>
  <si>
    <t xml:space="preserve">Increase Factor </t>
  </si>
  <si>
    <t>Y1 will be at 0.6 Lacs per month and this would increase by 7% every year. Hence a new store opening in  Y2 will have salary of 0.64 lacs per month</t>
  </si>
  <si>
    <t>Average number of trading months for new stores in Y1 - 8 months</t>
  </si>
  <si>
    <t>Refurb</t>
  </si>
  <si>
    <t>Rollout Plan B</t>
  </si>
  <si>
    <t>One time-Additional investment every 3 years</t>
  </si>
  <si>
    <t>``</t>
  </si>
  <si>
    <t>Rs in Lacs</t>
  </si>
  <si>
    <t>ok</t>
  </si>
  <si>
    <t>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</si>
</sst>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8">
    <numFmt numFmtId="43" formatCode="_ * #,##0.00_ ;_ * \-#,##0.00_ ;_ * &quot;-&quot;??_ ;_ @_ "/>
    <numFmt numFmtId="164" formatCode="_(* #,##0_);_(* \(#,##0\);_(* &quot;-&quot;_);_(@_)"/>
    <numFmt numFmtId="165" formatCode="_(&quot;₹&quot;* #,##0.00_);_(&quot;₹&quot;* \(#,##0.00\);_(&quot;₹&quot;* &quot;-&quot;??_);_(@_)"/>
    <numFmt numFmtId="166" formatCode="_(* #,##0.00_);_(* \(#,##0.00\);_(* &quot;-&quot;??_);_(@_)"/>
    <numFmt numFmtId="167" formatCode="&quot;$&quot;#,##0_);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_);_(* \(#,##0\);_(* &quot;-&quot;??_);_(@_)"/>
    <numFmt numFmtId="171" formatCode="0.0%"/>
    <numFmt numFmtId="172" formatCode="_([$€]* #,##0.00_);_([$€]* \(#,##0.00\);_([$€]* &quot;-&quot;??_);_(@_)"/>
    <numFmt numFmtId="173" formatCode="[&lt;=-10000000]\(###\,##\,##\,##0.00\)\ ;[&lt;=-100000]\(##\,##\,##0.00\)\ ;\(#,##0.00\)\ "/>
    <numFmt numFmtId="174" formatCode="[&lt;=-10000000]\(###\,##\,##\,###\)\ ;[&lt;=-100000]\(##\,##\,###\)\ ;\(#,###\)\ "/>
    <numFmt numFmtId="175" formatCode="."/>
    <numFmt numFmtId="176" formatCode="0.0_)\%;\(0.0\)\%;0.0_)\%;@_)_%"/>
    <numFmt numFmtId="177" formatCode="#,##0.0_)_%;\(#,##0.0\)_%;0.0_)_%;@_)_%"/>
    <numFmt numFmtId="178" formatCode="_-* #,##0.00_-;\-* #,##0.00_-;_-* &quot;-&quot;??_-;_-@_-"/>
    <numFmt numFmtId="179" formatCode="#,##0.0_);\(#,##0.0\);#,##0.0_);@_)"/>
    <numFmt numFmtId="180" formatCode="&quot;$&quot;_(#,##0.00_);&quot;$&quot;\(#,##0.00\);&quot;$&quot;_(0.00_);@_)"/>
    <numFmt numFmtId="181" formatCode="#,##0.00_);\(#,##0.00\);0.00_);@_)"/>
    <numFmt numFmtId="182" formatCode="\€_(#,##0.00_);\€\(#,##0.00\);\€_(0.00_);@_)"/>
    <numFmt numFmtId="183" formatCode="&quot;Ps. &quot;#,##0.00_);[Red]\(&quot;Ps. &quot;#,##0.00\)"/>
    <numFmt numFmtId="184" formatCode="#,##0_)\x;\(#,##0\)\x;0_)\x;@_)_x"/>
    <numFmt numFmtId="185" formatCode="#,##0_)_x;\(#,##0\)_x;0_)_x;@_)_x"/>
    <numFmt numFmtId="186" formatCode="0.00_)"/>
    <numFmt numFmtId="187" formatCode="0%;\(0%\)"/>
    <numFmt numFmtId="188" formatCode="#,##0\ &quot;F&quot;;\-#,##0\ &quot;F&quot;"/>
    <numFmt numFmtId="189" formatCode="_-* #,##0\ &quot;F&quot;_-;\-* #,##0\ &quot;F&quot;_-;_-* &quot;-&quot;\ &quot;F&quot;_-;_-@_-"/>
    <numFmt numFmtId="190" formatCode="#,##0\ &quot;F&quot;;[Red]\-#,##0\ &quot;F&quot;"/>
    <numFmt numFmtId="191" formatCode="_-* #,##0\ _F_-;\-* #,##0\ _F_-;_-* &quot;-&quot;\ _F_-;_-@_-"/>
    <numFmt numFmtId="192" formatCode="0%_)"/>
    <numFmt numFmtId="193" formatCode="0000000"/>
    <numFmt numFmtId="194" formatCode="General_)"/>
    <numFmt numFmtId="195" formatCode="0.000"/>
    <numFmt numFmtId="196" formatCode="000000.00"/>
    <numFmt numFmtId="197" formatCode="_ * #,##0.00_)&quot;£&quot;_ ;_ * \(#,##0.00\)&quot;£&quot;_ ;_ * &quot;-&quot;??_)&quot;£&quot;_ ;_ @_ "/>
    <numFmt numFmtId="198" formatCode="_ * #,##0.00_)_£_ ;_ * \(#,##0.00\)_£_ ;_ * &quot;-&quot;??_)_£_ ;_ @_ "/>
    <numFmt numFmtId="199" formatCode="0.0"/>
    <numFmt numFmtId="200" formatCode="&quot;\&quot;#,##0.00;[Red]\-&quot;\&quot;#,##0.00"/>
    <numFmt numFmtId="201" formatCode="#,##0.000_);\(#,##0.000\)"/>
    <numFmt numFmtId="202" formatCode="_(* #,##0.00_);_(* \(#,##0.00\);_(* \-??_);_(@_)"/>
    <numFmt numFmtId="203" formatCode="_(* #,##0.0_);_(* \(#,##0.0\);_(* \-??_);_(@_)"/>
    <numFmt numFmtId="204" formatCode="_ * #,##0_)_£_ ;_ * \(#,##0\)_£_ ;_ * &quot;-&quot;_)_£_ ;_ @_ "/>
    <numFmt numFmtId="205" formatCode="#,##0;\(#,##0\)"/>
    <numFmt numFmtId="206" formatCode="#,##0.0_);\(#,##0.0\)"/>
    <numFmt numFmtId="207" formatCode="* \(#,##0\);* #,##0_);&quot;-&quot;??_);@"/>
    <numFmt numFmtId="208" formatCode="#,##0.0_)\x;[Red]\(#,##0.0\)\x"/>
    <numFmt numFmtId="209" formatCode="&quot;$&quot;#,##0\ ;\(&quot;$&quot;#,##0\)"/>
    <numFmt numFmtId="210" formatCode="&quot;Rs.&quot;#,##0.00;\(&quot;Rs.&quot;#,##0.00\)"/>
    <numFmt numFmtId="211" formatCode="_(* #,##0.00_)\ &quot;Dr&quot;;_(* #,##0.00\ \ &quot;Cr&quot;;_(* &quot;-&quot;??_);_(@_)"/>
    <numFmt numFmtId="212" formatCode="&quot; * &quot;@"/>
    <numFmt numFmtId="213" formatCode="* #,##0_);* \(#,##0\);&quot;-&quot;??_);@"/>
    <numFmt numFmtId="214" formatCode="\$#,##0;\(\$#,##0\)"/>
    <numFmt numFmtId="215" formatCode="[Red][=0]&quot;Wrong&quot;;[Green][=1]&quot;O.K.&quot;;General"/>
    <numFmt numFmtId="216" formatCode="#."/>
    <numFmt numFmtId="217" formatCode="#,##0\ ;&quot; (&quot;#,##0\);&quot; -&quot;#\ ;@\ "/>
    <numFmt numFmtId="218" formatCode="[=1]&quot;SUN&quot;;[=2]&quot;MON&quot;;General"/>
    <numFmt numFmtId="219" formatCode="0.000000000"/>
    <numFmt numFmtId="220" formatCode="&quot;Rs.&quot;\ #,##0.00;&quot;Rs.&quot;\ \-#,##0.00"/>
    <numFmt numFmtId="221" formatCode="0.00,,"/>
    <numFmt numFmtId="222" formatCode="_-* #,##0.00\ [$€]_-;\-* #,##0.00\ [$€]_-;_-* &quot;-&quot;??\ [$€]_-;_-@_-"/>
    <numFmt numFmtId="223" formatCode="#.00"/>
    <numFmt numFmtId="224" formatCode="#,##0.0"/>
    <numFmt numFmtId="225" formatCode="mmmm\ d\,\ yyyy"/>
    <numFmt numFmtId="226" formatCode="#####\ ##\ ##\ ###.00"/>
    <numFmt numFmtId="227" formatCode="##\ ##\ ##\ ###.00"/>
    <numFmt numFmtId="228" formatCode="##\ ##\ ##\ ##0_);\(##\ ##\ ##\ ##0\)"/>
    <numFmt numFmtId="229" formatCode="[&gt;=10000000]###\,##\,##\,##0.00\ ;[&gt;=100000]##\,##\,##0.00\ ;#,##0.00\ "/>
    <numFmt numFmtId="230" formatCode="[&gt;=10000000]###\,##\,##\,###\ ;[&gt;=100000]##\,##\,###\ ;#,###\ "/>
    <numFmt numFmtId="231" formatCode="_-* #,##0\ _P_t_s_-;\-* #,##0\ _P_t_s_-;_-* &quot;-&quot;\ _P_t_s_-;_-@_-"/>
    <numFmt numFmtId="232" formatCode="_-* #,##0.00\ _P_t_s_-;\-* #,##0.00\ _P_t_s_-;_-* &quot;-&quot;??\ _P_t_s_-;_-@_-"/>
    <numFmt numFmtId="233" formatCode="[&gt;=10000]#\'\'000\'0\ \ ;[&lt;=-10000]\-#\'\'000\'0\ \ ;#\'0\ \ ;"/>
    <numFmt numFmtId="234" formatCode="#\'000\ \ \ ;\-#\'000\ \ \ ;\ \ \ ;@"/>
    <numFmt numFmtId="235" formatCode="_-* #,##0\ &quot;Pts&quot;_-;\-* #,##0\ &quot;Pts&quot;_-;_-* &quot;-&quot;\ &quot;Pts&quot;_-;_-@_-"/>
    <numFmt numFmtId="236" formatCode="_-* #,##0.00\ &quot;Pts&quot;_-;\-* #,##0.00\ &quot;Pts&quot;_-;_-* &quot;-&quot;??\ &quot;Pts&quot;_-;_-@_-"/>
    <numFmt numFmtId="237" formatCode="\ª\.\¹\¹\ &quot;¹.&quot;"/>
    <numFmt numFmtId="238" formatCode="\t0.00%"/>
    <numFmt numFmtId="239" formatCode="&quot;$&quot;#.00"/>
    <numFmt numFmtId="240" formatCode="&quot;$&quot;#,##0.00"/>
    <numFmt numFmtId="241" formatCode="_(* #,##0_);_(* \(#,##0\);_(* \-??_);_(@_)"/>
    <numFmt numFmtId="242" formatCode="_-* #,##0_-;\-* #,##0_-;_-* &quot;-&quot;_-;_-@_-"/>
    <numFmt numFmtId="243" formatCode="#,##0.00;[Red]\(#,##0.00\)"/>
    <numFmt numFmtId="244" formatCode="%#.00"/>
    <numFmt numFmtId="245" formatCode="#,##0.00\ &quot;F&quot;;\-#,##0.00\ &quot;F&quot;"/>
    <numFmt numFmtId="246" formatCode="ddmmyy"/>
    <numFmt numFmtId="247" formatCode="#,##0.0_);[Red]\(#,##0.0\)"/>
    <numFmt numFmtId="248" formatCode="&quot;£ &quot;#,##0;[Red]\-&quot;£ &quot;#,##0"/>
    <numFmt numFmtId="249" formatCode="&quot;£ &quot;#,##0.00;\-&quot;£ &quot;#,##0.00"/>
    <numFmt numFmtId="250" formatCode="#,##0\ &quot;DM&quot;;[Red]\-#,##0\ &quot;DM&quot;"/>
    <numFmt numFmtId="251" formatCode="#,##0.00\ &quot;DM&quot;;[Red]\-#,##0.00\ &quot;DM&quot;"/>
    <numFmt numFmtId="252" formatCode="_ &quot;\&quot;* #,##0_ ;_ &quot;\&quot;* \-#,##0_ ;_ &quot;\&quot;* &quot;-&quot;_ ;_ @_ "/>
    <numFmt numFmtId="253" formatCode="_ &quot;\&quot;* #,##0.00_ ;_ &quot;\&quot;* \-#,##0.00_ ;_ &quot;\&quot;* &quot;-&quot;??_ ;_ @_ "/>
    <numFmt numFmtId="254" formatCode="_(* #,##0.0_);_(* \(#,##0.0\);_(* &quot;-&quot;??_);_(@_)"/>
    <numFmt numFmtId="255" formatCode="_ * #,##0_ ;_ * \-#,##0_ ;_ * &quot;-&quot;??_ ;_ @_ "/>
    <numFmt numFmtId="256" formatCode="_ * #,##0.0_ ;_ * \-#,##0.0_ ;_ * &quot;-&quot;??_ ;_ @_ "/>
    <numFmt numFmtId="257" formatCode="0_);\(0\)"/>
    <numFmt numFmtId="258" formatCode="_(* #,##0.0_);_(* \(#,##0.0\);_(* &quot;-&quot;?_);_(@_)"/>
    <numFmt numFmtId="259" formatCode="&quot;₹&quot;#,##0.00"/>
    <numFmt numFmtId="260" formatCode="_ * #,##0.0_ ;_ * \-#,##0.0_ ;_ * &quot;-&quot;?_ ;_ @_ "/>
  </numFmts>
  <fonts count="177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 Narrow"/>
      <family val="2"/>
    </font>
    <font>
      <sz val="9"/>
      <name val="Rockwell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0"/>
      <name val="Geneva"/>
      <family val="2"/>
    </font>
    <font>
      <sz val="10"/>
      <name val="Helv"/>
      <charset val="204"/>
    </font>
    <font>
      <sz val="10"/>
      <name val="Times New Roman"/>
      <family val="1"/>
    </font>
    <font>
      <b/>
      <sz val="10"/>
      <name val="Arial"/>
      <family val="2"/>
    </font>
    <font>
      <b/>
      <sz val="22"/>
      <color indexed="18"/>
      <name val="Arial"/>
      <family val="2"/>
    </font>
    <font>
      <sz val="10"/>
      <name val="Courier"/>
      <family val="3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Times New Roman"/>
      <family val="1"/>
    </font>
    <font>
      <sz val="13"/>
      <name val="Tms Rm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AngsanaUPC"/>
      <family val="1"/>
    </font>
    <font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indexed="20"/>
      <name val="Calibri"/>
      <family val="2"/>
    </font>
    <font>
      <sz val="12"/>
      <name val="Tms Rmn"/>
    </font>
    <font>
      <sz val="8"/>
      <color indexed="8"/>
      <name val="Arial"/>
      <family val="2"/>
    </font>
    <font>
      <sz val="12"/>
      <name val="¹ÙÅÁÃ¼"/>
      <charset val="129"/>
    </font>
    <font>
      <sz val="9"/>
      <name val="Times New Roman"/>
      <family val="1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3"/>
      <name val="Tms Rmn"/>
      <family val="1"/>
    </font>
    <font>
      <sz val="10"/>
      <name val="Tms Rmn"/>
    </font>
    <font>
      <sz val="11"/>
      <name val="Tms Rmn"/>
      <family val="1"/>
    </font>
    <font>
      <sz val="10"/>
      <name val="Courier New"/>
      <family val="3"/>
    </font>
    <font>
      <sz val="10"/>
      <color theme="1"/>
      <name val="Arial"/>
      <family val="2"/>
    </font>
    <font>
      <sz val="11"/>
      <color indexed="8"/>
      <name val="Book Antiqua"/>
      <family val="2"/>
    </font>
    <font>
      <sz val="10"/>
      <color indexed="8"/>
      <name val="Verdana"/>
      <family val="2"/>
    </font>
    <font>
      <sz val="10"/>
      <name val="Century Schoolbook"/>
      <family val="1"/>
    </font>
    <font>
      <sz val="10"/>
      <name val="BERNHARD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10"/>
      <name val="MS Serif"/>
      <family val="1"/>
    </font>
    <font>
      <sz val="12"/>
      <name val="¹ÙÅÁÃ¼"/>
    </font>
    <font>
      <outline/>
      <sz val="10"/>
      <name val="Geneva"/>
      <family val="2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1"/>
      <color indexed="23"/>
      <name val="Calibri"/>
      <family val="2"/>
    </font>
    <font>
      <sz val="10"/>
      <name val="Arial Narrow"/>
      <family val="2"/>
    </font>
    <font>
      <b/>
      <sz val="10"/>
      <color indexed="32"/>
      <name val="Arial Narrow"/>
      <family val="2"/>
    </font>
    <font>
      <i/>
      <sz val="10"/>
      <color indexed="32"/>
      <name val="Arial Narrow"/>
      <family val="2"/>
    </font>
    <font>
      <b/>
      <sz val="14"/>
      <color indexed="32"/>
      <name val="Arial"/>
      <family val="2"/>
    </font>
    <font>
      <b/>
      <sz val="10"/>
      <name val="Arial Narrow"/>
      <family val="2"/>
    </font>
    <font>
      <b/>
      <sz val="14"/>
      <color indexed="8"/>
      <name val="Courier"/>
      <family val="3"/>
    </font>
    <font>
      <sz val="9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b/>
      <sz val="14"/>
      <name val="Poster Bodoni ATT"/>
      <family val="1"/>
    </font>
    <font>
      <b/>
      <sz val="14"/>
      <name val="Book Antiqua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indexed="62"/>
      <name val="Calibri"/>
      <family val="2"/>
    </font>
    <font>
      <sz val="11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8"/>
      <name val="Helv"/>
      <family val="2"/>
    </font>
    <font>
      <b/>
      <sz val="36"/>
      <name val="Times New Roman"/>
      <family val="1"/>
    </font>
    <font>
      <sz val="10"/>
      <name val="Geneva"/>
      <family val="2"/>
    </font>
    <font>
      <sz val="8"/>
      <name val="Palatino"/>
      <family val="1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  <family val="2"/>
    </font>
    <font>
      <b/>
      <i/>
      <sz val="16"/>
      <name val="Helv"/>
    </font>
    <font>
      <sz val="9"/>
      <color theme="1"/>
      <name val="Arial"/>
      <family val="2"/>
    </font>
    <font>
      <sz val="10"/>
      <color theme="1"/>
      <name val="Book Antiqua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10"/>
      <color indexed="16"/>
      <name val="Helvetica-Black"/>
    </font>
    <font>
      <b/>
      <sz val="10"/>
      <name val="Arial CE"/>
      <family val="2"/>
      <charset val="238"/>
    </font>
    <font>
      <b/>
      <sz val="10"/>
      <name val="MS Sans Serif"/>
      <family val="2"/>
    </font>
    <font>
      <sz val="8"/>
      <name val="Helv"/>
    </font>
    <font>
      <b/>
      <sz val="11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u val="singleAccounting"/>
      <sz val="10"/>
      <name val="Arial"/>
      <family val="2"/>
    </font>
    <font>
      <u/>
      <sz val="9"/>
      <color indexed="36"/>
      <name val="Arial"/>
      <family val="2"/>
    </font>
    <font>
      <b/>
      <sz val="8"/>
      <color indexed="8"/>
      <name val="Helv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0"/>
      <name val="Times New Roman"/>
      <family val="1"/>
    </font>
    <font>
      <b/>
      <sz val="12"/>
      <name val="Tms Rmn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u val="double"/>
      <sz val="8"/>
      <color indexed="8"/>
      <name val="Arial"/>
      <family val="2"/>
    </font>
    <font>
      <b/>
      <sz val="9"/>
      <color indexed="10"/>
      <name val="Wingdings"/>
      <charset val="2"/>
    </font>
    <font>
      <b/>
      <sz val="10"/>
      <color indexed="20"/>
      <name val="Geneva"/>
      <family val="2"/>
    </font>
    <font>
      <sz val="12"/>
      <name val="뼻뮝"/>
      <family val="3"/>
      <charset val="129"/>
    </font>
    <font>
      <sz val="12"/>
      <name val="바탕체"/>
      <family val="1"/>
      <charset val="129"/>
    </font>
    <font>
      <sz val="12"/>
      <name val="Book Antiqua"/>
      <family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i/>
      <sz val="9"/>
      <color rgb="FFC00000"/>
      <name val="Calibri"/>
      <family val="2"/>
      <scheme val="minor"/>
    </font>
    <font>
      <b/>
      <i/>
      <sz val="9"/>
      <color theme="3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i/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i/>
      <sz val="9"/>
      <color rgb="FFC00000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</fonts>
  <fills count="8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9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</patternFill>
    </fill>
    <fill>
      <patternFill patternType="solid">
        <fgColor indexed="9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9"/>
        <bgColor indexed="15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 diagonalDown="1"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hair">
        <color auto="1"/>
      </bottom>
      <diagonal/>
    </border>
    <border>
      <left style="thin">
        <color indexed="8"/>
      </left>
      <right style="medium">
        <color indexed="64"/>
      </right>
      <top/>
      <bottom style="hair">
        <color auto="1"/>
      </bottom>
      <diagonal/>
    </border>
    <border>
      <left style="thin">
        <color indexed="8"/>
      </left>
      <right style="thin">
        <color indexed="8"/>
      </right>
      <top/>
      <bottom style="hair">
        <color auto="1"/>
      </bottom>
      <diagonal/>
    </border>
    <border>
      <left/>
      <right style="thin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hair">
        <color auto="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501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11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1" fillId="0" borderId="0"/>
    <xf numFmtId="172" fontId="11" fillId="0" borderId="0"/>
    <xf numFmtId="172" fontId="12" fillId="0" borderId="0"/>
    <xf numFmtId="172" fontId="12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1" fillId="0" borderId="0"/>
    <xf numFmtId="172" fontId="11" fillId="0" borderId="0"/>
    <xf numFmtId="172" fontId="11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1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3" fontId="13" fillId="0" borderId="0" applyFont="0" applyFill="0" applyBorder="0" applyAlignment="0" applyProtection="0"/>
    <xf numFmtId="174" fontId="13" fillId="0" borderId="16" applyFont="0" applyFill="0" applyBorder="0" applyAlignment="0" applyProtection="0"/>
    <xf numFmtId="175" fontId="1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5" fillId="0" borderId="0"/>
    <xf numFmtId="0" fontId="16" fillId="0" borderId="0">
      <alignment vertical="top"/>
    </xf>
    <xf numFmtId="0" fontId="12" fillId="0" borderId="0"/>
    <xf numFmtId="0" fontId="17" fillId="0" borderId="0"/>
    <xf numFmtId="0" fontId="17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 applyNumberFormat="0" applyFill="0" applyBorder="0" applyAlignment="0" applyProtection="0"/>
    <xf numFmtId="172" fontId="12" fillId="0" borderId="0"/>
    <xf numFmtId="172" fontId="12" fillId="0" borderId="0"/>
    <xf numFmtId="172" fontId="12" fillId="0" borderId="0"/>
    <xf numFmtId="172" fontId="12" fillId="0" borderId="0"/>
    <xf numFmtId="0" fontId="18" fillId="0" borderId="0"/>
    <xf numFmtId="0" fontId="12" fillId="0" borderId="0" applyNumberFormat="0" applyFill="0" applyBorder="0" applyAlignment="0" applyProtection="0"/>
    <xf numFmtId="0" fontId="17" fillId="0" borderId="0"/>
    <xf numFmtId="0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/>
    <xf numFmtId="172" fontId="12" fillId="0" borderId="0"/>
    <xf numFmtId="172" fontId="12" fillId="0" borderId="0" applyNumberFormat="0" applyFill="0" applyBorder="0" applyAlignment="0" applyProtection="0"/>
    <xf numFmtId="172" fontId="12" fillId="0" borderId="0"/>
    <xf numFmtId="172" fontId="12" fillId="0" borderId="0"/>
    <xf numFmtId="172" fontId="12" fillId="0" borderId="0"/>
    <xf numFmtId="172" fontId="12" fillId="0" borderId="0"/>
    <xf numFmtId="0" fontId="18" fillId="0" borderId="0"/>
    <xf numFmtId="0" fontId="15" fillId="0" borderId="0"/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172" fontId="12" fillId="0" borderId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6" fillId="0" borderId="0">
      <alignment vertical="top"/>
    </xf>
    <xf numFmtId="0" fontId="16" fillId="0" borderId="0">
      <alignment vertical="top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0" fontId="16" fillId="0" borderId="0">
      <alignment vertical="top"/>
    </xf>
    <xf numFmtId="0" fontId="18" fillId="0" borderId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0" fontId="15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9" fontId="12" fillId="0" borderId="0" applyFont="0" applyFill="0" applyBorder="0" applyAlignment="0" applyProtection="0"/>
    <xf numFmtId="172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2" fillId="0" borderId="0" applyNumberFormat="0" applyFill="0" applyBorder="0" applyAlignment="0" applyProtection="0"/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18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72" fontId="12" fillId="0" borderId="0" applyNumberFormat="0" applyFill="0" applyBorder="0" applyAlignment="0" applyProtection="0"/>
    <xf numFmtId="0" fontId="12" fillId="0" borderId="0"/>
    <xf numFmtId="172" fontId="12" fillId="0" borderId="0" applyNumberFormat="0" applyFill="0" applyBorder="0" applyAlignment="0" applyProtection="0"/>
    <xf numFmtId="172" fontId="12" fillId="0" borderId="0"/>
    <xf numFmtId="172" fontId="12" fillId="0" borderId="0"/>
    <xf numFmtId="182" fontId="12" fillId="0" borderId="0" applyFont="0" applyFill="0" applyBorder="0" applyAlignment="0" applyProtection="0"/>
    <xf numFmtId="172" fontId="12" fillId="0" borderId="0"/>
    <xf numFmtId="0" fontId="15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83" fontId="19" fillId="0" borderId="0" applyFont="0" applyFill="0" applyBorder="0" applyAlignment="0" applyProtection="0"/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0" fontId="18" fillId="0" borderId="0"/>
    <xf numFmtId="0" fontId="15" fillId="0" borderId="0"/>
    <xf numFmtId="172" fontId="11" fillId="0" borderId="0" applyNumberFormat="0" applyFill="0" applyBorder="0" applyAlignment="0" applyProtection="0"/>
    <xf numFmtId="172" fontId="11" fillId="0" borderId="0" applyNumberFormat="0" applyFill="0" applyBorder="0" applyAlignment="0" applyProtection="0"/>
    <xf numFmtId="172" fontId="11" fillId="0" borderId="0" applyNumberFormat="0" applyFill="0" applyBorder="0" applyAlignment="0" applyProtection="0"/>
    <xf numFmtId="172" fontId="11" fillId="0" borderId="0" applyNumberFormat="0" applyFill="0" applyBorder="0" applyAlignment="0" applyProtection="0"/>
    <xf numFmtId="172" fontId="11" fillId="0" borderId="0" applyNumberFormat="0" applyFill="0" applyBorder="0" applyAlignment="0" applyProtection="0"/>
    <xf numFmtId="172" fontId="11" fillId="0" borderId="0" applyNumberFormat="0" applyFill="0" applyBorder="0" applyAlignment="0" applyProtection="0"/>
    <xf numFmtId="172" fontId="11" fillId="0" borderId="0" applyNumberFormat="0" applyFill="0" applyBorder="0" applyAlignment="0" applyProtection="0"/>
    <xf numFmtId="172" fontId="11" fillId="0" borderId="0" applyNumberForma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6" fillId="0" borderId="0">
      <alignment vertical="top"/>
    </xf>
    <xf numFmtId="172" fontId="12" fillId="0" borderId="0" applyNumberFormat="0" applyFill="0" applyBorder="0" applyAlignment="0" applyProtection="0"/>
    <xf numFmtId="0" fontId="12" fillId="0" borderId="0"/>
    <xf numFmtId="0" fontId="18" fillId="0" borderId="0"/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172" fontId="20" fillId="0" borderId="0" applyNumberFormat="0" applyFill="0" applyBorder="0" applyAlignment="0" applyProtection="0"/>
    <xf numFmtId="172" fontId="21" fillId="0" borderId="0" applyNumberFormat="0" applyFill="0" applyBorder="0" applyAlignment="0" applyProtection="0"/>
    <xf numFmtId="172" fontId="21" fillId="0" borderId="0" applyNumberFormat="0" applyFill="0" applyBorder="0" applyAlignment="0" applyProtection="0"/>
    <xf numFmtId="172" fontId="21" fillId="0" borderId="0" applyNumberFormat="0" applyFill="0" applyBorder="0" applyAlignment="0" applyProtection="0"/>
    <xf numFmtId="172" fontId="21" fillId="0" borderId="0" applyNumberFormat="0" applyFill="0" applyBorder="0" applyAlignment="0" applyProtection="0"/>
    <xf numFmtId="172" fontId="21" fillId="0" borderId="0" applyNumberFormat="0" applyFill="0" applyBorder="0" applyAlignment="0" applyProtection="0"/>
    <xf numFmtId="172" fontId="21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6" borderId="0" applyNumberFormat="0" applyFont="0" applyAlignment="0" applyProtection="0"/>
    <xf numFmtId="0" fontId="12" fillId="0" borderId="0"/>
    <xf numFmtId="172" fontId="12" fillId="0" borderId="0"/>
    <xf numFmtId="172" fontId="12" fillId="0" borderId="0"/>
    <xf numFmtId="172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0">
      <alignment vertical="top"/>
    </xf>
    <xf numFmtId="0" fontId="16" fillId="0" borderId="0">
      <alignment vertical="top"/>
    </xf>
    <xf numFmtId="0" fontId="12" fillId="0" borderId="0"/>
    <xf numFmtId="0" fontId="12" fillId="0" borderId="0"/>
    <xf numFmtId="0" fontId="12" fillId="0" borderId="0"/>
    <xf numFmtId="0" fontId="16" fillId="0" borderId="0">
      <alignment vertical="top"/>
    </xf>
    <xf numFmtId="0" fontId="12" fillId="0" borderId="0"/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184" fontId="12" fillId="0" borderId="0" applyFont="0" applyFill="0" applyBorder="0" applyAlignment="0" applyProtection="0"/>
    <xf numFmtId="185" fontId="12" fillId="0" borderId="0" applyFont="0" applyFill="0" applyBorder="0" applyProtection="0">
      <alignment horizontal="right"/>
    </xf>
    <xf numFmtId="172" fontId="15" fillId="0" borderId="0"/>
    <xf numFmtId="0" fontId="16" fillId="0" borderId="0">
      <alignment vertical="top"/>
    </xf>
    <xf numFmtId="172" fontId="12" fillId="0" borderId="0"/>
    <xf numFmtId="172" fontId="12" fillId="0" borderId="0"/>
    <xf numFmtId="172" fontId="12" fillId="0" borderId="0" applyNumberFormat="0" applyFill="0" applyBorder="0" applyAlignment="0" applyProtection="0"/>
    <xf numFmtId="172" fontId="12" fillId="0" borderId="0"/>
    <xf numFmtId="172" fontId="12" fillId="0" borderId="0"/>
    <xf numFmtId="172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0">
      <alignment vertical="top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2" fontId="12" fillId="0" borderId="0"/>
    <xf numFmtId="172" fontId="12" fillId="0" borderId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0" fontId="18" fillId="0" borderId="0"/>
    <xf numFmtId="172" fontId="12" fillId="0" borderId="0"/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0" fontId="12" fillId="0" borderId="0" applyNumberFormat="0" applyFill="0" applyBorder="0" applyAlignment="0" applyProtection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172" fontId="18" fillId="0" borderId="0"/>
    <xf numFmtId="172" fontId="11" fillId="0" borderId="0" applyNumberFormat="0" applyFill="0" applyBorder="0" applyAlignment="0" applyProtection="0"/>
    <xf numFmtId="172" fontId="12" fillId="0" borderId="17" quotePrefix="1">
      <alignment vertical="top" indent="8"/>
      <protection locked="0"/>
    </xf>
    <xf numFmtId="172" fontId="12" fillId="0" borderId="17" quotePrefix="1">
      <alignment vertical="top" indent="8"/>
      <protection locked="0"/>
    </xf>
    <xf numFmtId="0" fontId="18" fillId="0" borderId="0"/>
    <xf numFmtId="0" fontId="18" fillId="0" borderId="0"/>
    <xf numFmtId="0" fontId="12" fillId="0" borderId="0"/>
    <xf numFmtId="0" fontId="12" fillId="0" borderId="0"/>
    <xf numFmtId="0" fontId="16" fillId="0" borderId="0">
      <alignment vertical="top"/>
    </xf>
    <xf numFmtId="0" fontId="12" fillId="0" borderId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186" fontId="22" fillId="0" borderId="0"/>
    <xf numFmtId="186" fontId="22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5" fillId="0" borderId="0"/>
    <xf numFmtId="0" fontId="16" fillId="0" borderId="0">
      <alignment vertical="top"/>
    </xf>
    <xf numFmtId="0" fontId="16" fillId="0" borderId="0">
      <alignment vertical="top"/>
    </xf>
    <xf numFmtId="0" fontId="12" fillId="0" borderId="0"/>
    <xf numFmtId="172" fontId="23" fillId="0" borderId="0" applyNumberFormat="0" applyFill="0" applyBorder="0" applyProtection="0">
      <alignment vertical="top"/>
    </xf>
    <xf numFmtId="172" fontId="23" fillId="0" borderId="0" applyNumberFormat="0" applyFill="0" applyBorder="0" applyProtection="0">
      <alignment vertical="top"/>
    </xf>
    <xf numFmtId="172" fontId="23" fillId="0" borderId="0" applyNumberFormat="0" applyFill="0" applyBorder="0" applyProtection="0">
      <alignment vertical="top"/>
    </xf>
    <xf numFmtId="172" fontId="23" fillId="0" borderId="0" applyNumberFormat="0" applyFill="0" applyBorder="0" applyProtection="0">
      <alignment vertical="top"/>
    </xf>
    <xf numFmtId="172" fontId="23" fillId="0" borderId="0" applyNumberFormat="0" applyFill="0" applyBorder="0" applyProtection="0">
      <alignment vertical="top"/>
    </xf>
    <xf numFmtId="172" fontId="23" fillId="0" borderId="0" applyNumberFormat="0" applyFill="0" applyBorder="0" applyProtection="0">
      <alignment vertical="top"/>
    </xf>
    <xf numFmtId="172" fontId="24" fillId="0" borderId="18" applyNumberFormat="0" applyFill="0" applyAlignment="0" applyProtection="0"/>
    <xf numFmtId="172" fontId="25" fillId="0" borderId="19" applyNumberFormat="0" applyFill="0" applyProtection="0">
      <alignment horizontal="center"/>
    </xf>
    <xf numFmtId="172" fontId="25" fillId="0" borderId="0" applyNumberFormat="0" applyFill="0" applyBorder="0" applyProtection="0">
      <alignment horizontal="left"/>
    </xf>
    <xf numFmtId="172" fontId="26" fillId="0" borderId="0" applyNumberFormat="0" applyFill="0" applyBorder="0" applyProtection="0">
      <alignment horizontal="centerContinuous"/>
    </xf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/>
    <xf numFmtId="172" fontId="12" fillId="0" borderId="0" applyNumberFormat="0" applyFill="0" applyBorder="0" applyAlignment="0" applyProtection="0"/>
    <xf numFmtId="172" fontId="12" fillId="0" borderId="0"/>
    <xf numFmtId="0" fontId="16" fillId="0" borderId="0">
      <alignment vertical="top"/>
    </xf>
    <xf numFmtId="0" fontId="12" fillId="0" borderId="0" applyNumberFormat="0" applyFill="0" applyBorder="0" applyAlignment="0" applyProtection="0"/>
    <xf numFmtId="0" fontId="16" fillId="0" borderId="0">
      <alignment vertical="top"/>
    </xf>
    <xf numFmtId="0" fontId="12" fillId="0" borderId="0"/>
    <xf numFmtId="0" fontId="16" fillId="0" borderId="0">
      <alignment vertical="top"/>
    </xf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2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87" fontId="28" fillId="0" borderId="0" applyFont="0" applyFill="0" applyBorder="0" applyAlignment="0" applyProtection="0"/>
    <xf numFmtId="172" fontId="27" fillId="0" borderId="0"/>
    <xf numFmtId="171" fontId="28" fillId="0" borderId="0" applyFont="0" applyFill="0" applyBorder="0" applyAlignment="0" applyProtection="0"/>
    <xf numFmtId="10" fontId="28" fillId="0" borderId="0" applyFont="0" applyFill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0" fontId="29" fillId="8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7" borderId="0" applyNumberFormat="0" applyBorder="0" applyAlignment="0" applyProtection="0"/>
    <xf numFmtId="0" fontId="29" fillId="8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172" fontId="29" fillId="9" borderId="0" applyNumberFormat="0" applyBorder="0" applyAlignment="0" applyProtection="0"/>
    <xf numFmtId="0" fontId="29" fillId="8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0" fontId="29" fillId="8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0" fontId="29" fillId="8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0" fontId="29" fillId="8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0" fontId="29" fillId="11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0" borderId="0" applyNumberFormat="0" applyBorder="0" applyAlignment="0" applyProtection="0"/>
    <xf numFmtId="0" fontId="29" fillId="11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0" fontId="29" fillId="11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0" fontId="29" fillId="11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0" fontId="29" fillId="11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0" fontId="29" fillId="11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0" fontId="29" fillId="14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3" borderId="0" applyNumberFormat="0" applyBorder="0" applyAlignment="0" applyProtection="0"/>
    <xf numFmtId="0" fontId="29" fillId="14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172" fontId="29" fillId="15" borderId="0" applyNumberFormat="0" applyBorder="0" applyAlignment="0" applyProtection="0"/>
    <xf numFmtId="0" fontId="29" fillId="14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0" fontId="29" fillId="14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0" fontId="29" fillId="14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0" fontId="29" fillId="14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0" fontId="29" fillId="17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6" borderId="0" applyNumberFormat="0" applyBorder="0" applyAlignment="0" applyProtection="0"/>
    <xf numFmtId="0" fontId="29" fillId="17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0" fontId="29" fillId="17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0" fontId="29" fillId="17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0" fontId="29" fillId="17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0" fontId="29" fillId="17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0" fontId="29" fillId="20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0" fontId="29" fillId="20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0" fontId="29" fillId="20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0" fontId="29" fillId="20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0" fontId="29" fillId="20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0" fontId="29" fillId="20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0" fontId="29" fillId="21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3" borderId="0" applyNumberFormat="0" applyBorder="0" applyAlignment="0" applyProtection="0"/>
    <xf numFmtId="0" fontId="29" fillId="21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172" fontId="29" fillId="16" borderId="0" applyNumberFormat="0" applyBorder="0" applyAlignment="0" applyProtection="0"/>
    <xf numFmtId="0" fontId="29" fillId="21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0" fontId="29" fillId="21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0" fontId="29" fillId="21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0" fontId="29" fillId="21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0" fontId="29" fillId="22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19" borderId="0" applyNumberFormat="0" applyBorder="0" applyAlignment="0" applyProtection="0"/>
    <xf numFmtId="0" fontId="29" fillId="22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0" fontId="29" fillId="22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0" fontId="29" fillId="22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0" fontId="29" fillId="22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0" fontId="29" fillId="22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0" fontId="29" fillId="23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0" fontId="29" fillId="23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0" fontId="29" fillId="23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0" fontId="29" fillId="23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0" fontId="29" fillId="23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0" fontId="29" fillId="23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10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0" fontId="29" fillId="24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6" borderId="0" applyNumberFormat="0" applyBorder="0" applyAlignment="0" applyProtection="0"/>
    <xf numFmtId="0" fontId="29" fillId="24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172" fontId="29" fillId="25" borderId="0" applyNumberFormat="0" applyBorder="0" applyAlignment="0" applyProtection="0"/>
    <xf numFmtId="0" fontId="29" fillId="24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0" fontId="29" fillId="24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0" fontId="29" fillId="24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0" fontId="29" fillId="24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6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0" fontId="29" fillId="17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2" borderId="0" applyNumberFormat="0" applyBorder="0" applyAlignment="0" applyProtection="0"/>
    <xf numFmtId="0" fontId="29" fillId="17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172" fontId="29" fillId="18" borderId="0" applyNumberFormat="0" applyBorder="0" applyAlignment="0" applyProtection="0"/>
    <xf numFmtId="0" fontId="29" fillId="17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0" fontId="29" fillId="17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0" fontId="29" fillId="17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0" fontId="29" fillId="17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2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0" fontId="29" fillId="22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19" borderId="0" applyNumberFormat="0" applyBorder="0" applyAlignment="0" applyProtection="0"/>
    <xf numFmtId="0" fontId="29" fillId="22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172" fontId="29" fillId="7" borderId="0" applyNumberFormat="0" applyBorder="0" applyAlignment="0" applyProtection="0"/>
    <xf numFmtId="0" fontId="29" fillId="22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0" fontId="29" fillId="22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0" fontId="29" fillId="22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0" fontId="29" fillId="22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9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0" fontId="29" fillId="26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13" borderId="0" applyNumberFormat="0" applyBorder="0" applyAlignment="0" applyProtection="0"/>
    <xf numFmtId="0" fontId="29" fillId="26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172" fontId="29" fillId="27" borderId="0" applyNumberFormat="0" applyBorder="0" applyAlignment="0" applyProtection="0"/>
    <xf numFmtId="0" fontId="29" fillId="26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0" fontId="29" fillId="26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0" fontId="29" fillId="26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0" fontId="29" fillId="26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29" fillId="13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0" fontId="30" fillId="28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29" borderId="0" applyNumberFormat="0" applyBorder="0" applyAlignment="0" applyProtection="0"/>
    <xf numFmtId="172" fontId="30" fillId="29" borderId="0" applyNumberFormat="0" applyBorder="0" applyAlignment="0" applyProtection="0"/>
    <xf numFmtId="172" fontId="30" fillId="29" borderId="0" applyNumberFormat="0" applyBorder="0" applyAlignment="0" applyProtection="0"/>
    <xf numFmtId="0" fontId="30" fillId="28" borderId="0" applyNumberFormat="0" applyBorder="0" applyAlignment="0" applyProtection="0"/>
    <xf numFmtId="172" fontId="30" fillId="29" borderId="0" applyNumberFormat="0" applyBorder="0" applyAlignment="0" applyProtection="0"/>
    <xf numFmtId="172" fontId="30" fillId="29" borderId="0" applyNumberFormat="0" applyBorder="0" applyAlignment="0" applyProtection="0"/>
    <xf numFmtId="172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0" fontId="30" fillId="23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10" borderId="0" applyNumberFormat="0" applyBorder="0" applyAlignment="0" applyProtection="0"/>
    <xf numFmtId="172" fontId="30" fillId="10" borderId="0" applyNumberFormat="0" applyBorder="0" applyAlignment="0" applyProtection="0"/>
    <xf numFmtId="172" fontId="30" fillId="10" borderId="0" applyNumberFormat="0" applyBorder="0" applyAlignment="0" applyProtection="0"/>
    <xf numFmtId="0" fontId="30" fillId="23" borderId="0" applyNumberFormat="0" applyBorder="0" applyAlignment="0" applyProtection="0"/>
    <xf numFmtId="172" fontId="30" fillId="10" borderId="0" applyNumberFormat="0" applyBorder="0" applyAlignment="0" applyProtection="0"/>
    <xf numFmtId="172" fontId="30" fillId="10" borderId="0" applyNumberFormat="0" applyBorder="0" applyAlignment="0" applyProtection="0"/>
    <xf numFmtId="172" fontId="30" fillId="10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0" fontId="30" fillId="24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5" borderId="0" applyNumberFormat="0" applyBorder="0" applyAlignment="0" applyProtection="0"/>
    <xf numFmtId="172" fontId="30" fillId="25" borderId="0" applyNumberFormat="0" applyBorder="0" applyAlignment="0" applyProtection="0"/>
    <xf numFmtId="172" fontId="30" fillId="25" borderId="0" applyNumberFormat="0" applyBorder="0" applyAlignment="0" applyProtection="0"/>
    <xf numFmtId="0" fontId="30" fillId="24" borderId="0" applyNumberFormat="0" applyBorder="0" applyAlignment="0" applyProtection="0"/>
    <xf numFmtId="172" fontId="30" fillId="25" borderId="0" applyNumberFormat="0" applyBorder="0" applyAlignment="0" applyProtection="0"/>
    <xf numFmtId="172" fontId="30" fillId="25" borderId="0" applyNumberFormat="0" applyBorder="0" applyAlignment="0" applyProtection="0"/>
    <xf numFmtId="172" fontId="30" fillId="2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12" borderId="0" applyNumberFormat="0" applyBorder="0" applyAlignment="0" applyProtection="0"/>
    <xf numFmtId="172" fontId="30" fillId="12" borderId="0" applyNumberFormat="0" applyBorder="0" applyAlignment="0" applyProtection="0"/>
    <xf numFmtId="172" fontId="30" fillId="12" borderId="0" applyNumberFormat="0" applyBorder="0" applyAlignment="0" applyProtection="0"/>
    <xf numFmtId="172" fontId="30" fillId="12" borderId="0" applyNumberFormat="0" applyBorder="0" applyAlignment="0" applyProtection="0"/>
    <xf numFmtId="172" fontId="30" fillId="12" borderId="0" applyNumberFormat="0" applyBorder="0" applyAlignment="0" applyProtection="0"/>
    <xf numFmtId="172" fontId="30" fillId="12" borderId="0" applyNumberFormat="0" applyBorder="0" applyAlignment="0" applyProtection="0"/>
    <xf numFmtId="172" fontId="30" fillId="12" borderId="0" applyNumberFormat="0" applyBorder="0" applyAlignment="0" applyProtection="0"/>
    <xf numFmtId="172" fontId="30" fillId="12" borderId="0" applyNumberFormat="0" applyBorder="0" applyAlignment="0" applyProtection="0"/>
    <xf numFmtId="172" fontId="30" fillId="12" borderId="0" applyNumberFormat="0" applyBorder="0" applyAlignment="0" applyProtection="0"/>
    <xf numFmtId="172" fontId="30" fillId="12" borderId="0" applyNumberFormat="0" applyBorder="0" applyAlignment="0" applyProtection="0"/>
    <xf numFmtId="0" fontId="30" fillId="31" borderId="0" applyNumberFormat="0" applyBorder="0" applyAlignment="0" applyProtection="0"/>
    <xf numFmtId="172" fontId="30" fillId="12" borderId="0" applyNumberFormat="0" applyBorder="0" applyAlignment="0" applyProtection="0"/>
    <xf numFmtId="172" fontId="30" fillId="12" borderId="0" applyNumberFormat="0" applyBorder="0" applyAlignment="0" applyProtection="0"/>
    <xf numFmtId="172" fontId="30" fillId="32" borderId="0" applyNumberFormat="0" applyBorder="0" applyAlignment="0" applyProtection="0"/>
    <xf numFmtId="172" fontId="30" fillId="32" borderId="0" applyNumberFormat="0" applyBorder="0" applyAlignment="0" applyProtection="0"/>
    <xf numFmtId="172" fontId="30" fillId="32" borderId="0" applyNumberFormat="0" applyBorder="0" applyAlignment="0" applyProtection="0"/>
    <xf numFmtId="0" fontId="30" fillId="31" borderId="0" applyNumberFormat="0" applyBorder="0" applyAlignment="0" applyProtection="0"/>
    <xf numFmtId="172" fontId="30" fillId="32" borderId="0" applyNumberFormat="0" applyBorder="0" applyAlignment="0" applyProtection="0"/>
    <xf numFmtId="172" fontId="30" fillId="32" borderId="0" applyNumberFormat="0" applyBorder="0" applyAlignment="0" applyProtection="0"/>
    <xf numFmtId="172" fontId="30" fillId="32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172" fontId="30" fillId="12" borderId="0" applyNumberFormat="0" applyBorder="0" applyAlignment="0" applyProtection="0"/>
    <xf numFmtId="172" fontId="30" fillId="12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0" fontId="30" fillId="33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34" borderId="0" applyNumberFormat="0" applyBorder="0" applyAlignment="0" applyProtection="0"/>
    <xf numFmtId="172" fontId="30" fillId="34" borderId="0" applyNumberFormat="0" applyBorder="0" applyAlignment="0" applyProtection="0"/>
    <xf numFmtId="172" fontId="30" fillId="34" borderId="0" applyNumberFormat="0" applyBorder="0" applyAlignment="0" applyProtection="0"/>
    <xf numFmtId="0" fontId="30" fillId="33" borderId="0" applyNumberFormat="0" applyBorder="0" applyAlignment="0" applyProtection="0"/>
    <xf numFmtId="172" fontId="30" fillId="34" borderId="0" applyNumberFormat="0" applyBorder="0" applyAlignment="0" applyProtection="0"/>
    <xf numFmtId="172" fontId="30" fillId="34" borderId="0" applyNumberFormat="0" applyBorder="0" applyAlignment="0" applyProtection="0"/>
    <xf numFmtId="172" fontId="30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172" fontId="30" fillId="19" borderId="0" applyNumberFormat="0" applyBorder="0" applyAlignment="0" applyProtection="0"/>
    <xf numFmtId="172" fontId="30" fillId="19" borderId="0" applyNumberFormat="0" applyBorder="0" applyAlignment="0" applyProtection="0"/>
    <xf numFmtId="172" fontId="30" fillId="10" borderId="0" applyNumberFormat="0" applyBorder="0" applyAlignment="0" applyProtection="0"/>
    <xf numFmtId="172" fontId="30" fillId="10" borderId="0" applyNumberFormat="0" applyBorder="0" applyAlignment="0" applyProtection="0"/>
    <xf numFmtId="172" fontId="30" fillId="10" borderId="0" applyNumberFormat="0" applyBorder="0" applyAlignment="0" applyProtection="0"/>
    <xf numFmtId="172" fontId="30" fillId="10" borderId="0" applyNumberFormat="0" applyBorder="0" applyAlignment="0" applyProtection="0"/>
    <xf numFmtId="172" fontId="30" fillId="10" borderId="0" applyNumberFormat="0" applyBorder="0" applyAlignment="0" applyProtection="0"/>
    <xf numFmtId="172" fontId="30" fillId="10" borderId="0" applyNumberFormat="0" applyBorder="0" applyAlignment="0" applyProtection="0"/>
    <xf numFmtId="172" fontId="30" fillId="10" borderId="0" applyNumberFormat="0" applyBorder="0" applyAlignment="0" applyProtection="0"/>
    <xf numFmtId="172" fontId="30" fillId="10" borderId="0" applyNumberFormat="0" applyBorder="0" applyAlignment="0" applyProtection="0"/>
    <xf numFmtId="172" fontId="30" fillId="10" borderId="0" applyNumberFormat="0" applyBorder="0" applyAlignment="0" applyProtection="0"/>
    <xf numFmtId="172" fontId="30" fillId="10" borderId="0" applyNumberFormat="0" applyBorder="0" applyAlignment="0" applyProtection="0"/>
    <xf numFmtId="0" fontId="30" fillId="35" borderId="0" applyNumberFormat="0" applyBorder="0" applyAlignment="0" applyProtection="0"/>
    <xf numFmtId="172" fontId="30" fillId="10" borderId="0" applyNumberFormat="0" applyBorder="0" applyAlignment="0" applyProtection="0"/>
    <xf numFmtId="172" fontId="30" fillId="10" borderId="0" applyNumberFormat="0" applyBorder="0" applyAlignment="0" applyProtection="0"/>
    <xf numFmtId="172" fontId="30" fillId="36" borderId="0" applyNumberFormat="0" applyBorder="0" applyAlignment="0" applyProtection="0"/>
    <xf numFmtId="172" fontId="30" fillId="36" borderId="0" applyNumberFormat="0" applyBorder="0" applyAlignment="0" applyProtection="0"/>
    <xf numFmtId="172" fontId="30" fillId="36" borderId="0" applyNumberFormat="0" applyBorder="0" applyAlignment="0" applyProtection="0"/>
    <xf numFmtId="0" fontId="30" fillId="35" borderId="0" applyNumberFormat="0" applyBorder="0" applyAlignment="0" applyProtection="0"/>
    <xf numFmtId="172" fontId="30" fillId="36" borderId="0" applyNumberFormat="0" applyBorder="0" applyAlignment="0" applyProtection="0"/>
    <xf numFmtId="172" fontId="30" fillId="36" borderId="0" applyNumberFormat="0" applyBorder="0" applyAlignment="0" applyProtection="0"/>
    <xf numFmtId="172" fontId="30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172" fontId="30" fillId="10" borderId="0" applyNumberFormat="0" applyBorder="0" applyAlignment="0" applyProtection="0"/>
    <xf numFmtId="172" fontId="30" fillId="10" borderId="0" applyNumberFormat="0" applyBorder="0" applyAlignment="0" applyProtection="0"/>
    <xf numFmtId="9" fontId="31" fillId="0" borderId="0"/>
    <xf numFmtId="172" fontId="32" fillId="37" borderId="2"/>
    <xf numFmtId="172" fontId="32" fillId="37" borderId="2"/>
    <xf numFmtId="0" fontId="33" fillId="0" borderId="0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2" fillId="37" borderId="2"/>
    <xf numFmtId="172" fontId="30" fillId="38" borderId="0" applyNumberFormat="0" applyBorder="0" applyAlignment="0" applyProtection="0"/>
    <xf numFmtId="172" fontId="30" fillId="38" borderId="0" applyNumberFormat="0" applyBorder="0" applyAlignment="0" applyProtection="0"/>
    <xf numFmtId="172" fontId="30" fillId="38" borderId="0" applyNumberFormat="0" applyBorder="0" applyAlignment="0" applyProtection="0"/>
    <xf numFmtId="172" fontId="30" fillId="38" borderId="0" applyNumberFormat="0" applyBorder="0" applyAlignment="0" applyProtection="0"/>
    <xf numFmtId="172" fontId="30" fillId="38" borderId="0" applyNumberFormat="0" applyBorder="0" applyAlignment="0" applyProtection="0"/>
    <xf numFmtId="172" fontId="30" fillId="38" borderId="0" applyNumberFormat="0" applyBorder="0" applyAlignment="0" applyProtection="0"/>
    <xf numFmtId="172" fontId="30" fillId="38" borderId="0" applyNumberFormat="0" applyBorder="0" applyAlignment="0" applyProtection="0"/>
    <xf numFmtId="172" fontId="30" fillId="38" borderId="0" applyNumberFormat="0" applyBorder="0" applyAlignment="0" applyProtection="0"/>
    <xf numFmtId="172" fontId="30" fillId="38" borderId="0" applyNumberFormat="0" applyBorder="0" applyAlignment="0" applyProtection="0"/>
    <xf numFmtId="172" fontId="30" fillId="38" borderId="0" applyNumberFormat="0" applyBorder="0" applyAlignment="0" applyProtection="0"/>
    <xf numFmtId="0" fontId="30" fillId="39" borderId="0" applyNumberFormat="0" applyBorder="0" applyAlignment="0" applyProtection="0"/>
    <xf numFmtId="172" fontId="30" fillId="38" borderId="0" applyNumberFormat="0" applyBorder="0" applyAlignment="0" applyProtection="0"/>
    <xf numFmtId="172" fontId="30" fillId="38" borderId="0" applyNumberFormat="0" applyBorder="0" applyAlignment="0" applyProtection="0"/>
    <xf numFmtId="172" fontId="30" fillId="40" borderId="0" applyNumberFormat="0" applyBorder="0" applyAlignment="0" applyProtection="0"/>
    <xf numFmtId="172" fontId="30" fillId="40" borderId="0" applyNumberFormat="0" applyBorder="0" applyAlignment="0" applyProtection="0"/>
    <xf numFmtId="172" fontId="30" fillId="40" borderId="0" applyNumberFormat="0" applyBorder="0" applyAlignment="0" applyProtection="0"/>
    <xf numFmtId="0" fontId="30" fillId="39" borderId="0" applyNumberFormat="0" applyBorder="0" applyAlignment="0" applyProtection="0"/>
    <xf numFmtId="172" fontId="30" fillId="40" borderId="0" applyNumberFormat="0" applyBorder="0" applyAlignment="0" applyProtection="0"/>
    <xf numFmtId="172" fontId="30" fillId="40" borderId="0" applyNumberFormat="0" applyBorder="0" applyAlignment="0" applyProtection="0"/>
    <xf numFmtId="172" fontId="30" fillId="40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172" fontId="30" fillId="38" borderId="0" applyNumberFormat="0" applyBorder="0" applyAlignment="0" applyProtection="0"/>
    <xf numFmtId="172" fontId="30" fillId="38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0" fontId="30" fillId="41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42" borderId="0" applyNumberFormat="0" applyBorder="0" applyAlignment="0" applyProtection="0"/>
    <xf numFmtId="172" fontId="30" fillId="42" borderId="0" applyNumberFormat="0" applyBorder="0" applyAlignment="0" applyProtection="0"/>
    <xf numFmtId="172" fontId="30" fillId="42" borderId="0" applyNumberFormat="0" applyBorder="0" applyAlignment="0" applyProtection="0"/>
    <xf numFmtId="0" fontId="30" fillId="41" borderId="0" applyNumberFormat="0" applyBorder="0" applyAlignment="0" applyProtection="0"/>
    <xf numFmtId="172" fontId="30" fillId="42" borderId="0" applyNumberFormat="0" applyBorder="0" applyAlignment="0" applyProtection="0"/>
    <xf numFmtId="172" fontId="30" fillId="42" borderId="0" applyNumberFormat="0" applyBorder="0" applyAlignment="0" applyProtection="0"/>
    <xf numFmtId="172" fontId="30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0" fontId="30" fillId="43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44" borderId="0" applyNumberFormat="0" applyBorder="0" applyAlignment="0" applyProtection="0"/>
    <xf numFmtId="172" fontId="30" fillId="44" borderId="0" applyNumberFormat="0" applyBorder="0" applyAlignment="0" applyProtection="0"/>
    <xf numFmtId="172" fontId="30" fillId="44" borderId="0" applyNumberFormat="0" applyBorder="0" applyAlignment="0" applyProtection="0"/>
    <xf numFmtId="0" fontId="30" fillId="43" borderId="0" applyNumberFormat="0" applyBorder="0" applyAlignment="0" applyProtection="0"/>
    <xf numFmtId="172" fontId="30" fillId="44" borderId="0" applyNumberFormat="0" applyBorder="0" applyAlignment="0" applyProtection="0"/>
    <xf numFmtId="172" fontId="30" fillId="44" borderId="0" applyNumberFormat="0" applyBorder="0" applyAlignment="0" applyProtection="0"/>
    <xf numFmtId="172" fontId="30" fillId="44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172" fontId="30" fillId="27" borderId="0" applyNumberFormat="0" applyBorder="0" applyAlignment="0" applyProtection="0"/>
    <xf numFmtId="172" fontId="30" fillId="27" borderId="0" applyNumberFormat="0" applyBorder="0" applyAlignment="0" applyProtection="0"/>
    <xf numFmtId="172" fontId="30" fillId="45" borderId="0" applyNumberFormat="0" applyBorder="0" applyAlignment="0" applyProtection="0"/>
    <xf numFmtId="172" fontId="30" fillId="45" borderId="0" applyNumberFormat="0" applyBorder="0" applyAlignment="0" applyProtection="0"/>
    <xf numFmtId="172" fontId="30" fillId="45" borderId="0" applyNumberFormat="0" applyBorder="0" applyAlignment="0" applyProtection="0"/>
    <xf numFmtId="172" fontId="30" fillId="45" borderId="0" applyNumberFormat="0" applyBorder="0" applyAlignment="0" applyProtection="0"/>
    <xf numFmtId="172" fontId="30" fillId="45" borderId="0" applyNumberFormat="0" applyBorder="0" applyAlignment="0" applyProtection="0"/>
    <xf numFmtId="172" fontId="30" fillId="45" borderId="0" applyNumberFormat="0" applyBorder="0" applyAlignment="0" applyProtection="0"/>
    <xf numFmtId="172" fontId="30" fillId="45" borderId="0" applyNumberFormat="0" applyBorder="0" applyAlignment="0" applyProtection="0"/>
    <xf numFmtId="172" fontId="30" fillId="45" borderId="0" applyNumberFormat="0" applyBorder="0" applyAlignment="0" applyProtection="0"/>
    <xf numFmtId="172" fontId="30" fillId="45" borderId="0" applyNumberFormat="0" applyBorder="0" applyAlignment="0" applyProtection="0"/>
    <xf numFmtId="172" fontId="30" fillId="45" borderId="0" applyNumberFormat="0" applyBorder="0" applyAlignment="0" applyProtection="0"/>
    <xf numFmtId="0" fontId="30" fillId="31" borderId="0" applyNumberFormat="0" applyBorder="0" applyAlignment="0" applyProtection="0"/>
    <xf numFmtId="172" fontId="30" fillId="45" borderId="0" applyNumberFormat="0" applyBorder="0" applyAlignment="0" applyProtection="0"/>
    <xf numFmtId="172" fontId="30" fillId="45" borderId="0" applyNumberFormat="0" applyBorder="0" applyAlignment="0" applyProtection="0"/>
    <xf numFmtId="172" fontId="30" fillId="32" borderId="0" applyNumberFormat="0" applyBorder="0" applyAlignment="0" applyProtection="0"/>
    <xf numFmtId="172" fontId="30" fillId="32" borderId="0" applyNumberFormat="0" applyBorder="0" applyAlignment="0" applyProtection="0"/>
    <xf numFmtId="172" fontId="30" fillId="32" borderId="0" applyNumberFormat="0" applyBorder="0" applyAlignment="0" applyProtection="0"/>
    <xf numFmtId="0" fontId="30" fillId="31" borderId="0" applyNumberFormat="0" applyBorder="0" applyAlignment="0" applyProtection="0"/>
    <xf numFmtId="172" fontId="30" fillId="32" borderId="0" applyNumberFormat="0" applyBorder="0" applyAlignment="0" applyProtection="0"/>
    <xf numFmtId="172" fontId="30" fillId="32" borderId="0" applyNumberFormat="0" applyBorder="0" applyAlignment="0" applyProtection="0"/>
    <xf numFmtId="172" fontId="30" fillId="32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172" fontId="30" fillId="45" borderId="0" applyNumberFormat="0" applyBorder="0" applyAlignment="0" applyProtection="0"/>
    <xf numFmtId="172" fontId="30" fillId="45" borderId="0" applyNumberFormat="0" applyBorder="0" applyAlignment="0" applyProtection="0"/>
    <xf numFmtId="172" fontId="30" fillId="34" borderId="0" applyNumberFormat="0" applyBorder="0" applyAlignment="0" applyProtection="0"/>
    <xf numFmtId="172" fontId="30" fillId="34" borderId="0" applyNumberFormat="0" applyBorder="0" applyAlignment="0" applyProtection="0"/>
    <xf numFmtId="172" fontId="30" fillId="34" borderId="0" applyNumberFormat="0" applyBorder="0" applyAlignment="0" applyProtection="0"/>
    <xf numFmtId="172" fontId="30" fillId="34" borderId="0" applyNumberFormat="0" applyBorder="0" applyAlignment="0" applyProtection="0"/>
    <xf numFmtId="172" fontId="30" fillId="34" borderId="0" applyNumberFormat="0" applyBorder="0" applyAlignment="0" applyProtection="0"/>
    <xf numFmtId="172" fontId="30" fillId="34" borderId="0" applyNumberFormat="0" applyBorder="0" applyAlignment="0" applyProtection="0"/>
    <xf numFmtId="172" fontId="30" fillId="34" borderId="0" applyNumberFormat="0" applyBorder="0" applyAlignment="0" applyProtection="0"/>
    <xf numFmtId="172" fontId="30" fillId="34" borderId="0" applyNumberFormat="0" applyBorder="0" applyAlignment="0" applyProtection="0"/>
    <xf numFmtId="172" fontId="30" fillId="34" borderId="0" applyNumberFormat="0" applyBorder="0" applyAlignment="0" applyProtection="0"/>
    <xf numFmtId="172" fontId="30" fillId="34" borderId="0" applyNumberFormat="0" applyBorder="0" applyAlignment="0" applyProtection="0"/>
    <xf numFmtId="0" fontId="30" fillId="33" borderId="0" applyNumberFormat="0" applyBorder="0" applyAlignment="0" applyProtection="0"/>
    <xf numFmtId="172" fontId="30" fillId="34" borderId="0" applyNumberFormat="0" applyBorder="0" applyAlignment="0" applyProtection="0"/>
    <xf numFmtId="172" fontId="30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172" fontId="30" fillId="34" borderId="0" applyNumberFormat="0" applyBorder="0" applyAlignment="0" applyProtection="0"/>
    <xf numFmtId="172" fontId="30" fillId="34" borderId="0" applyNumberFormat="0" applyBorder="0" applyAlignment="0" applyProtection="0"/>
    <xf numFmtId="172" fontId="30" fillId="42" borderId="0" applyNumberFormat="0" applyBorder="0" applyAlignment="0" applyProtection="0"/>
    <xf numFmtId="172" fontId="30" fillId="42" borderId="0" applyNumberFormat="0" applyBorder="0" applyAlignment="0" applyProtection="0"/>
    <xf numFmtId="172" fontId="30" fillId="42" borderId="0" applyNumberFormat="0" applyBorder="0" applyAlignment="0" applyProtection="0"/>
    <xf numFmtId="172" fontId="30" fillId="42" borderId="0" applyNumberFormat="0" applyBorder="0" applyAlignment="0" applyProtection="0"/>
    <xf numFmtId="172" fontId="30" fillId="42" borderId="0" applyNumberFormat="0" applyBorder="0" applyAlignment="0" applyProtection="0"/>
    <xf numFmtId="172" fontId="30" fillId="42" borderId="0" applyNumberFormat="0" applyBorder="0" applyAlignment="0" applyProtection="0"/>
    <xf numFmtId="172" fontId="30" fillId="42" borderId="0" applyNumberFormat="0" applyBorder="0" applyAlignment="0" applyProtection="0"/>
    <xf numFmtId="172" fontId="30" fillId="42" borderId="0" applyNumberFormat="0" applyBorder="0" applyAlignment="0" applyProtection="0"/>
    <xf numFmtId="172" fontId="30" fillId="42" borderId="0" applyNumberFormat="0" applyBorder="0" applyAlignment="0" applyProtection="0"/>
    <xf numFmtId="172" fontId="30" fillId="42" borderId="0" applyNumberFormat="0" applyBorder="0" applyAlignment="0" applyProtection="0"/>
    <xf numFmtId="0" fontId="30" fillId="46" borderId="0" applyNumberFormat="0" applyBorder="0" applyAlignment="0" applyProtection="0"/>
    <xf numFmtId="172" fontId="30" fillId="42" borderId="0" applyNumberFormat="0" applyBorder="0" applyAlignment="0" applyProtection="0"/>
    <xf numFmtId="172" fontId="30" fillId="42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0" fontId="30" fillId="46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172" fontId="30" fillId="30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172" fontId="30" fillId="42" borderId="0" applyNumberFormat="0" applyBorder="0" applyAlignment="0" applyProtection="0"/>
    <xf numFmtId="172" fontId="30" fillId="42" borderId="0" applyNumberFormat="0" applyBorder="0" applyAlignment="0" applyProtection="0"/>
    <xf numFmtId="188" fontId="12" fillId="0" borderId="0" applyFont="0" applyFill="0" applyBorder="0" applyAlignment="0" applyProtection="0"/>
    <xf numFmtId="189" fontId="31" fillId="0" borderId="0" applyFont="0" applyFill="0" applyBorder="0" applyAlignment="0" applyProtection="0"/>
    <xf numFmtId="172" fontId="27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34" fillId="0" borderId="0" applyNumberFormat="0" applyFill="0" applyBorder="0" applyAlignment="0" applyProtection="0"/>
    <xf numFmtId="190" fontId="12" fillId="0" borderId="0" applyFont="0" applyFill="0" applyBorder="0" applyAlignment="0" applyProtection="0"/>
    <xf numFmtId="191" fontId="31" fillId="0" borderId="0" applyFont="0" applyFill="0" applyBorder="0" applyAlignment="0" applyProtection="0"/>
    <xf numFmtId="172" fontId="35" fillId="18" borderId="0" applyNumberFormat="0" applyBorder="0" applyAlignment="0" applyProtection="0"/>
    <xf numFmtId="172" fontId="35" fillId="18" borderId="0" applyNumberFormat="0" applyBorder="0" applyAlignment="0" applyProtection="0"/>
    <xf numFmtId="172" fontId="35" fillId="18" borderId="0" applyNumberFormat="0" applyBorder="0" applyAlignment="0" applyProtection="0"/>
    <xf numFmtId="172" fontId="35" fillId="18" borderId="0" applyNumberFormat="0" applyBorder="0" applyAlignment="0" applyProtection="0"/>
    <xf numFmtId="172" fontId="35" fillId="18" borderId="0" applyNumberFormat="0" applyBorder="0" applyAlignment="0" applyProtection="0"/>
    <xf numFmtId="172" fontId="35" fillId="18" borderId="0" applyNumberFormat="0" applyBorder="0" applyAlignment="0" applyProtection="0"/>
    <xf numFmtId="172" fontId="35" fillId="18" borderId="0" applyNumberFormat="0" applyBorder="0" applyAlignment="0" applyProtection="0"/>
    <xf numFmtId="172" fontId="35" fillId="18" borderId="0" applyNumberFormat="0" applyBorder="0" applyAlignment="0" applyProtection="0"/>
    <xf numFmtId="172" fontId="35" fillId="18" borderId="0" applyNumberFormat="0" applyBorder="0" applyAlignment="0" applyProtection="0"/>
    <xf numFmtId="172" fontId="35" fillId="18" borderId="0" applyNumberFormat="0" applyBorder="0" applyAlignment="0" applyProtection="0"/>
    <xf numFmtId="0" fontId="35" fillId="11" borderId="0" applyNumberFormat="0" applyBorder="0" applyAlignment="0" applyProtection="0"/>
    <xf numFmtId="172" fontId="35" fillId="18" borderId="0" applyNumberFormat="0" applyBorder="0" applyAlignment="0" applyProtection="0"/>
    <xf numFmtId="172" fontId="35" fillId="18" borderId="0" applyNumberFormat="0" applyBorder="0" applyAlignment="0" applyProtection="0"/>
    <xf numFmtId="172" fontId="35" fillId="12" borderId="0" applyNumberFormat="0" applyBorder="0" applyAlignment="0" applyProtection="0"/>
    <xf numFmtId="172" fontId="35" fillId="12" borderId="0" applyNumberFormat="0" applyBorder="0" applyAlignment="0" applyProtection="0"/>
    <xf numFmtId="172" fontId="35" fillId="12" borderId="0" applyNumberFormat="0" applyBorder="0" applyAlignment="0" applyProtection="0"/>
    <xf numFmtId="0" fontId="35" fillId="11" borderId="0" applyNumberFormat="0" applyBorder="0" applyAlignment="0" applyProtection="0"/>
    <xf numFmtId="172" fontId="35" fillId="12" borderId="0" applyNumberFormat="0" applyBorder="0" applyAlignment="0" applyProtection="0"/>
    <xf numFmtId="172" fontId="35" fillId="12" borderId="0" applyNumberFormat="0" applyBorder="0" applyAlignment="0" applyProtection="0"/>
    <xf numFmtId="172" fontId="35" fillId="12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172" fontId="35" fillId="18" borderId="0" applyNumberFormat="0" applyBorder="0" applyAlignment="0" applyProtection="0"/>
    <xf numFmtId="172" fontId="35" fillId="18" borderId="0" applyNumberFormat="0" applyBorder="0" applyAlignment="0" applyProtection="0"/>
    <xf numFmtId="0" fontId="36" fillId="0" borderId="0" applyNumberFormat="0" applyFill="0" applyBorder="0" applyAlignment="0" applyProtection="0"/>
    <xf numFmtId="192" fontId="37" fillId="0" borderId="0" applyFont="0" applyFill="0" applyBorder="0" applyAlignment="0" applyProtection="0"/>
    <xf numFmtId="172" fontId="38" fillId="0" borderId="0"/>
    <xf numFmtId="193" fontId="12" fillId="0" borderId="0" applyFill="0" applyBorder="0" applyAlignment="0"/>
    <xf numFmtId="194" fontId="39" fillId="0" borderId="0" applyFill="0" applyBorder="0" applyAlignment="0"/>
    <xf numFmtId="195" fontId="39" fillId="0" borderId="0" applyFill="0" applyBorder="0" applyAlignment="0"/>
    <xf numFmtId="196" fontId="12" fillId="0" borderId="0" applyFill="0" applyBorder="0" applyAlignment="0"/>
    <xf numFmtId="197" fontId="12" fillId="0" borderId="0" applyFill="0" applyBorder="0" applyAlignment="0"/>
    <xf numFmtId="193" fontId="12" fillId="0" borderId="0" applyFill="0" applyBorder="0" applyAlignment="0"/>
    <xf numFmtId="198" fontId="12" fillId="0" borderId="0" applyFill="0" applyBorder="0" applyAlignment="0"/>
    <xf numFmtId="194" fontId="39" fillId="0" borderId="0" applyFill="0" applyBorder="0" applyAlignment="0"/>
    <xf numFmtId="172" fontId="40" fillId="47" borderId="20" applyNumberFormat="0" applyAlignment="0" applyProtection="0"/>
    <xf numFmtId="172" fontId="40" fillId="47" borderId="20" applyNumberFormat="0" applyAlignment="0" applyProtection="0"/>
    <xf numFmtId="172" fontId="40" fillId="47" borderId="20" applyNumberFormat="0" applyAlignment="0" applyProtection="0"/>
    <xf numFmtId="172" fontId="40" fillId="47" borderId="20" applyNumberFormat="0" applyAlignment="0" applyProtection="0"/>
    <xf numFmtId="172" fontId="40" fillId="47" borderId="20" applyNumberFormat="0" applyAlignment="0" applyProtection="0"/>
    <xf numFmtId="172" fontId="40" fillId="47" borderId="20" applyNumberFormat="0" applyAlignment="0" applyProtection="0"/>
    <xf numFmtId="172" fontId="40" fillId="47" borderId="20" applyNumberFormat="0" applyAlignment="0" applyProtection="0"/>
    <xf numFmtId="172" fontId="40" fillId="47" borderId="20" applyNumberFormat="0" applyAlignment="0" applyProtection="0"/>
    <xf numFmtId="172" fontId="40" fillId="47" borderId="20" applyNumberFormat="0" applyAlignment="0" applyProtection="0"/>
    <xf numFmtId="172" fontId="40" fillId="47" borderId="20" applyNumberFormat="0" applyAlignment="0" applyProtection="0"/>
    <xf numFmtId="0" fontId="41" fillId="48" borderId="20" applyNumberFormat="0" applyAlignment="0" applyProtection="0"/>
    <xf numFmtId="172" fontId="40" fillId="47" borderId="20" applyNumberFormat="0" applyAlignment="0" applyProtection="0"/>
    <xf numFmtId="172" fontId="40" fillId="47" borderId="20" applyNumberFormat="0" applyAlignment="0" applyProtection="0"/>
    <xf numFmtId="172" fontId="41" fillId="49" borderId="20" applyNumberFormat="0" applyAlignment="0" applyProtection="0"/>
    <xf numFmtId="172" fontId="41" fillId="49" borderId="20" applyNumberFormat="0" applyAlignment="0" applyProtection="0"/>
    <xf numFmtId="172" fontId="41" fillId="49" borderId="20" applyNumberFormat="0" applyAlignment="0" applyProtection="0"/>
    <xf numFmtId="0" fontId="41" fillId="48" borderId="20" applyNumberFormat="0" applyAlignment="0" applyProtection="0"/>
    <xf numFmtId="172" fontId="41" fillId="49" borderId="20" applyNumberFormat="0" applyAlignment="0" applyProtection="0"/>
    <xf numFmtId="172" fontId="41" fillId="49" borderId="20" applyNumberFormat="0" applyAlignment="0" applyProtection="0"/>
    <xf numFmtId="172" fontId="41" fillId="49" borderId="20" applyNumberFormat="0" applyAlignment="0" applyProtection="0"/>
    <xf numFmtId="0" fontId="41" fillId="48" borderId="20" applyNumberFormat="0" applyAlignment="0" applyProtection="0"/>
    <xf numFmtId="0" fontId="41" fillId="48" borderId="20" applyNumberFormat="0" applyAlignment="0" applyProtection="0"/>
    <xf numFmtId="0" fontId="41" fillId="48" borderId="20" applyNumberFormat="0" applyAlignment="0" applyProtection="0"/>
    <xf numFmtId="0" fontId="41" fillId="48" borderId="20" applyNumberFormat="0" applyAlignment="0" applyProtection="0"/>
    <xf numFmtId="172" fontId="40" fillId="47" borderId="20" applyNumberFormat="0" applyAlignment="0" applyProtection="0"/>
    <xf numFmtId="172" fontId="40" fillId="47" borderId="20" applyNumberFormat="0" applyAlignment="0" applyProtection="0"/>
    <xf numFmtId="172" fontId="19" fillId="50" borderId="0" applyNumberFormat="0" applyFont="0" applyBorder="0" applyAlignment="0"/>
    <xf numFmtId="172" fontId="42" fillId="51" borderId="21" applyNumberFormat="0" applyAlignment="0" applyProtection="0"/>
    <xf numFmtId="172" fontId="42" fillId="51" borderId="21" applyNumberFormat="0" applyAlignment="0" applyProtection="0"/>
    <xf numFmtId="172" fontId="42" fillId="51" borderId="21" applyNumberFormat="0" applyAlignment="0" applyProtection="0"/>
    <xf numFmtId="172" fontId="42" fillId="51" borderId="21" applyNumberFormat="0" applyAlignment="0" applyProtection="0"/>
    <xf numFmtId="172" fontId="42" fillId="51" borderId="21" applyNumberFormat="0" applyAlignment="0" applyProtection="0"/>
    <xf numFmtId="172" fontId="42" fillId="51" borderId="21" applyNumberFormat="0" applyAlignment="0" applyProtection="0"/>
    <xf numFmtId="172" fontId="42" fillId="51" borderId="21" applyNumberFormat="0" applyAlignment="0" applyProtection="0"/>
    <xf numFmtId="172" fontId="42" fillId="51" borderId="21" applyNumberFormat="0" applyAlignment="0" applyProtection="0"/>
    <xf numFmtId="172" fontId="42" fillId="51" borderId="21" applyNumberFormat="0" applyAlignment="0" applyProtection="0"/>
    <xf numFmtId="172" fontId="42" fillId="51" borderId="21" applyNumberFormat="0" applyAlignment="0" applyProtection="0"/>
    <xf numFmtId="0" fontId="42" fillId="52" borderId="21" applyNumberFormat="0" applyAlignment="0" applyProtection="0"/>
    <xf numFmtId="172" fontId="42" fillId="51" borderId="21" applyNumberFormat="0" applyAlignment="0" applyProtection="0"/>
    <xf numFmtId="172" fontId="42" fillId="51" borderId="21" applyNumberFormat="0" applyAlignment="0" applyProtection="0"/>
    <xf numFmtId="0" fontId="42" fillId="52" borderId="21" applyNumberFormat="0" applyAlignment="0" applyProtection="0"/>
    <xf numFmtId="0" fontId="42" fillId="52" borderId="21" applyNumberFormat="0" applyAlignment="0" applyProtection="0"/>
    <xf numFmtId="0" fontId="42" fillId="52" borderId="21" applyNumberFormat="0" applyAlignment="0" applyProtection="0"/>
    <xf numFmtId="0" fontId="42" fillId="52" borderId="21" applyNumberFormat="0" applyAlignment="0" applyProtection="0"/>
    <xf numFmtId="0" fontId="42" fillId="52" borderId="21" applyNumberFormat="0" applyAlignment="0" applyProtection="0"/>
    <xf numFmtId="172" fontId="42" fillId="51" borderId="21" applyNumberFormat="0" applyAlignment="0" applyProtection="0"/>
    <xf numFmtId="172" fontId="42" fillId="51" borderId="21" applyNumberFormat="0" applyAlignment="0" applyProtection="0"/>
    <xf numFmtId="172" fontId="43" fillId="0" borderId="16" applyNumberFormat="0" applyFill="0" applyProtection="0">
      <alignment horizontal="center"/>
    </xf>
    <xf numFmtId="199" fontId="44" fillId="0" borderId="22">
      <alignment horizontal="center" vertical="top" wrapText="1"/>
    </xf>
    <xf numFmtId="0" fontId="44" fillId="0" borderId="22">
      <alignment horizontal="left" vertical="top" wrapText="1"/>
    </xf>
    <xf numFmtId="172" fontId="45" fillId="0" borderId="0"/>
    <xf numFmtId="200" fontId="12" fillId="0" borderId="0"/>
    <xf numFmtId="200" fontId="12" fillId="0" borderId="0"/>
    <xf numFmtId="172" fontId="45" fillId="0" borderId="0"/>
    <xf numFmtId="200" fontId="12" fillId="0" borderId="0"/>
    <xf numFmtId="200" fontId="12" fillId="0" borderId="0"/>
    <xf numFmtId="172" fontId="45" fillId="0" borderId="0"/>
    <xf numFmtId="200" fontId="12" fillId="0" borderId="0"/>
    <xf numFmtId="200" fontId="12" fillId="0" borderId="0"/>
    <xf numFmtId="172" fontId="45" fillId="0" borderId="0"/>
    <xf numFmtId="200" fontId="12" fillId="0" borderId="0"/>
    <xf numFmtId="200" fontId="12" fillId="0" borderId="0"/>
    <xf numFmtId="172" fontId="45" fillId="0" borderId="0"/>
    <xf numFmtId="200" fontId="12" fillId="0" borderId="0"/>
    <xf numFmtId="200" fontId="12" fillId="0" borderId="0"/>
    <xf numFmtId="172" fontId="45" fillId="0" borderId="0"/>
    <xf numFmtId="200" fontId="12" fillId="0" borderId="0"/>
    <xf numFmtId="200" fontId="12" fillId="0" borderId="0"/>
    <xf numFmtId="172" fontId="45" fillId="0" borderId="0"/>
    <xf numFmtId="200" fontId="12" fillId="0" borderId="0"/>
    <xf numFmtId="200" fontId="12" fillId="0" borderId="0"/>
    <xf numFmtId="172" fontId="45" fillId="0" borderId="0"/>
    <xf numFmtId="200" fontId="12" fillId="0" borderId="0"/>
    <xf numFmtId="200" fontId="12" fillId="0" borderId="0"/>
    <xf numFmtId="164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201" fontId="37" fillId="0" borderId="0" applyFont="0" applyFill="0" applyBorder="0" applyAlignment="0" applyProtection="0">
      <alignment horizontal="right"/>
    </xf>
    <xf numFmtId="172" fontId="37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202" fontId="46" fillId="0" borderId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1" fontId="4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202" fontId="46" fillId="0" borderId="0" applyFill="0" applyBorder="0" applyAlignment="0" applyProtection="0"/>
    <xf numFmtId="203" fontId="12" fillId="0" borderId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2" fillId="0" borderId="0" applyFont="0" applyFill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2" fillId="0" borderId="0" applyFont="0" applyFill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2" fillId="0" borderId="0" applyFont="0" applyFill="0" applyBorder="0" applyAlignment="0" applyProtection="0"/>
    <xf numFmtId="19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2" fillId="0" borderId="0" applyFont="0" applyFill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Alignment="0" applyProtection="0"/>
    <xf numFmtId="166" fontId="12" fillId="0" borderId="0" applyFont="0" applyFill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7" fillId="0" borderId="0" applyFont="0" applyFill="0" applyBorder="0" applyAlignment="0" applyProtection="0"/>
    <xf numFmtId="178" fontId="3" fillId="0" borderId="0" applyFont="0" applyFill="0" applyBorder="0" applyAlignment="0" applyProtection="0"/>
    <xf numFmtId="202" fontId="12" fillId="0" borderId="0" applyFill="0" applyBorder="0" applyAlignment="0" applyProtection="0"/>
    <xf numFmtId="166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9" fillId="0" borderId="0" applyFont="0" applyFill="0" applyBorder="0" applyAlignment="0" applyProtection="0"/>
    <xf numFmtId="202" fontId="12" fillId="0" borderId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204" fontId="50" fillId="0" borderId="0" applyFont="0" applyFill="0" applyBorder="0" applyAlignment="0" applyProtection="0"/>
    <xf numFmtId="205" fontId="19" fillId="0" borderId="0"/>
    <xf numFmtId="39" fontId="22" fillId="0" borderId="0" applyNumberFormat="0"/>
    <xf numFmtId="37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39" fontId="28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51" fillId="0" borderId="0"/>
    <xf numFmtId="172" fontId="52" fillId="0" borderId="0"/>
    <xf numFmtId="172" fontId="51" fillId="0" borderId="0"/>
    <xf numFmtId="0" fontId="53" fillId="0" borderId="0"/>
    <xf numFmtId="172" fontId="52" fillId="0" borderId="0"/>
    <xf numFmtId="38" fontId="54" fillId="0" borderId="0" applyFont="0" applyFill="0" applyBorder="0" applyAlignment="0" applyProtection="0"/>
    <xf numFmtId="172" fontId="55" fillId="0" borderId="0" applyNumberFormat="0" applyAlignment="0">
      <alignment horizontal="left"/>
    </xf>
    <xf numFmtId="207" fontId="19" fillId="0" borderId="0" applyFill="0" applyBorder="0" applyProtection="0"/>
    <xf numFmtId="207" fontId="19" fillId="0" borderId="23" applyFill="0" applyProtection="0"/>
    <xf numFmtId="207" fontId="19" fillId="0" borderId="24" applyFill="0" applyProtection="0"/>
    <xf numFmtId="0" fontId="53" fillId="0" borderId="0"/>
    <xf numFmtId="194" fontId="39" fillId="0" borderId="0" applyFont="0" applyFill="0" applyBorder="0" applyAlignment="0" applyProtection="0"/>
    <xf numFmtId="208" fontId="37" fillId="0" borderId="0" applyFont="0" applyFill="0" applyBorder="0" applyAlignment="0" applyProtection="0">
      <alignment horizontal="right"/>
    </xf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209" fontId="12" fillId="0" borderId="0" applyFont="0" applyFill="0" applyBorder="0" applyAlignment="0" applyProtection="0"/>
    <xf numFmtId="210" fontId="19" fillId="0" borderId="0"/>
    <xf numFmtId="0" fontId="56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212" fontId="37" fillId="0" borderId="0" applyFont="0" applyFill="0" applyBorder="0" applyAlignment="0" applyProtection="0"/>
    <xf numFmtId="14" fontId="16" fillId="0" borderId="0" applyFill="0" applyBorder="0" applyAlignment="0"/>
    <xf numFmtId="15" fontId="54" fillId="0" borderId="0"/>
    <xf numFmtId="14" fontId="57" fillId="0" borderId="0" applyFill="0" applyBorder="0" applyProtection="0">
      <alignment horizontal="right"/>
    </xf>
    <xf numFmtId="213" fontId="19" fillId="0" borderId="0" applyFill="0" applyBorder="0" applyProtection="0"/>
    <xf numFmtId="213" fontId="19" fillId="0" borderId="23" applyFill="0" applyProtection="0"/>
    <xf numFmtId="213" fontId="19" fillId="0" borderId="24" applyFill="0" applyProtection="0"/>
    <xf numFmtId="38" fontId="54" fillId="0" borderId="25">
      <alignment vertical="center"/>
    </xf>
    <xf numFmtId="38" fontId="27" fillId="0" borderId="0" applyFont="0" applyFill="0" applyBorder="0" applyAlignment="0" applyProtection="0"/>
    <xf numFmtId="40" fontId="54" fillId="0" borderId="0" applyFont="0" applyFill="0" applyBorder="0" applyAlignment="0" applyProtection="0"/>
    <xf numFmtId="172" fontId="58" fillId="0" borderId="0">
      <protection locked="0"/>
    </xf>
    <xf numFmtId="214" fontId="19" fillId="0" borderId="0"/>
    <xf numFmtId="215" fontId="37" fillId="0" borderId="26" applyNumberFormat="0" applyFont="0" applyFill="0" applyAlignment="0" applyProtection="0"/>
    <xf numFmtId="168" fontId="59" fillId="0" borderId="0" applyFill="0" applyBorder="0" applyAlignment="0" applyProtection="0"/>
    <xf numFmtId="216" fontId="60" fillId="0" borderId="0">
      <protection locked="0"/>
    </xf>
    <xf numFmtId="216" fontId="60" fillId="0" borderId="0">
      <protection locked="0"/>
    </xf>
    <xf numFmtId="193" fontId="12" fillId="0" borderId="0" applyFill="0" applyBorder="0" applyAlignment="0"/>
    <xf numFmtId="194" fontId="39" fillId="0" borderId="0" applyFill="0" applyBorder="0" applyAlignment="0"/>
    <xf numFmtId="193" fontId="12" fillId="0" borderId="0" applyFill="0" applyBorder="0" applyAlignment="0"/>
    <xf numFmtId="198" fontId="12" fillId="0" borderId="0" applyFill="0" applyBorder="0" applyAlignment="0"/>
    <xf numFmtId="194" fontId="39" fillId="0" borderId="0" applyFill="0" applyBorder="0" applyAlignment="0"/>
    <xf numFmtId="172" fontId="61" fillId="0" borderId="0" applyNumberFormat="0" applyAlignment="0">
      <alignment horizontal="left"/>
    </xf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6" fillId="8" borderId="0"/>
    <xf numFmtId="0" fontId="29" fillId="8" borderId="0"/>
    <xf numFmtId="0" fontId="16" fillId="11" borderId="0"/>
    <xf numFmtId="0" fontId="29" fillId="11" borderId="0"/>
    <xf numFmtId="0" fontId="16" fillId="14" borderId="0"/>
    <xf numFmtId="0" fontId="29" fillId="14" borderId="0"/>
    <xf numFmtId="0" fontId="16" fillId="17" borderId="0"/>
    <xf numFmtId="0" fontId="29" fillId="17" borderId="0"/>
    <xf numFmtId="0" fontId="16" fillId="20" borderId="0"/>
    <xf numFmtId="0" fontId="29" fillId="20" borderId="0"/>
    <xf numFmtId="0" fontId="16" fillId="21" borderId="0"/>
    <xf numFmtId="0" fontId="29" fillId="21" borderId="0"/>
    <xf numFmtId="0" fontId="16" fillId="22" borderId="0"/>
    <xf numFmtId="0" fontId="29" fillId="22" borderId="0"/>
    <xf numFmtId="0" fontId="16" fillId="23" borderId="0"/>
    <xf numFmtId="0" fontId="29" fillId="23" borderId="0"/>
    <xf numFmtId="0" fontId="16" fillId="24" borderId="0"/>
    <xf numFmtId="0" fontId="29" fillId="24" borderId="0"/>
    <xf numFmtId="0" fontId="16" fillId="17" borderId="0"/>
    <xf numFmtId="0" fontId="29" fillId="17" borderId="0"/>
    <xf numFmtId="0" fontId="16" fillId="22" borderId="0"/>
    <xf numFmtId="0" fontId="29" fillId="22" borderId="0"/>
    <xf numFmtId="0" fontId="16" fillId="26" borderId="0"/>
    <xf numFmtId="0" fontId="29" fillId="26" borderId="0"/>
    <xf numFmtId="0" fontId="62" fillId="28" borderId="0"/>
    <xf numFmtId="0" fontId="30" fillId="28" borderId="0"/>
    <xf numFmtId="0" fontId="62" fillId="23" borderId="0"/>
    <xf numFmtId="0" fontId="30" fillId="23" borderId="0"/>
    <xf numFmtId="0" fontId="62" fillId="24" borderId="0"/>
    <xf numFmtId="0" fontId="30" fillId="24" borderId="0"/>
    <xf numFmtId="0" fontId="62" fillId="31" borderId="0"/>
    <xf numFmtId="0" fontId="30" fillId="31" borderId="0"/>
    <xf numFmtId="0" fontId="62" fillId="33" borderId="0"/>
    <xf numFmtId="0" fontId="30" fillId="33" borderId="0"/>
    <xf numFmtId="0" fontId="62" fillId="35" borderId="0"/>
    <xf numFmtId="0" fontId="30" fillId="35" borderId="0"/>
    <xf numFmtId="0" fontId="62" fillId="39" borderId="0"/>
    <xf numFmtId="0" fontId="30" fillId="39" borderId="0"/>
    <xf numFmtId="0" fontId="62" fillId="41" borderId="0"/>
    <xf numFmtId="0" fontId="30" fillId="41" borderId="0"/>
    <xf numFmtId="0" fontId="62" fillId="43" borderId="0"/>
    <xf numFmtId="0" fontId="30" fillId="43" borderId="0"/>
    <xf numFmtId="0" fontId="62" fillId="31" borderId="0"/>
    <xf numFmtId="0" fontId="30" fillId="31" borderId="0"/>
    <xf numFmtId="0" fontId="62" fillId="33" borderId="0"/>
    <xf numFmtId="0" fontId="30" fillId="33" borderId="0"/>
    <xf numFmtId="0" fontId="62" fillId="46" borderId="0"/>
    <xf numFmtId="0" fontId="30" fillId="46" borderId="0"/>
    <xf numFmtId="0" fontId="63" fillId="11" borderId="0"/>
    <xf numFmtId="0" fontId="35" fillId="11" borderId="0"/>
    <xf numFmtId="0" fontId="64" fillId="48" borderId="20"/>
    <xf numFmtId="0" fontId="41" fillId="48" borderId="20"/>
    <xf numFmtId="0" fontId="65" fillId="52" borderId="21"/>
    <xf numFmtId="0" fontId="42" fillId="52" borderId="21"/>
    <xf numFmtId="217" fontId="29" fillId="0" borderId="0"/>
    <xf numFmtId="202" fontId="12" fillId="0" borderId="0"/>
    <xf numFmtId="0" fontId="66" fillId="0" borderId="0"/>
    <xf numFmtId="0" fontId="67" fillId="14" borderId="0"/>
    <xf numFmtId="0" fontId="68" fillId="0" borderId="27"/>
    <xf numFmtId="0" fontId="69" fillId="0" borderId="28"/>
    <xf numFmtId="0" fontId="70" fillId="0" borderId="29"/>
    <xf numFmtId="0" fontId="70" fillId="0" borderId="0"/>
    <xf numFmtId="0" fontId="71" fillId="21" borderId="20"/>
    <xf numFmtId="0" fontId="72" fillId="0" borderId="30"/>
    <xf numFmtId="0" fontId="73" fillId="53" borderId="0"/>
    <xf numFmtId="172" fontId="29" fillId="0" borderId="0"/>
    <xf numFmtId="172" fontId="29" fillId="0" borderId="0"/>
    <xf numFmtId="0" fontId="29" fillId="0" borderId="0"/>
    <xf numFmtId="0" fontId="12" fillId="0" borderId="0"/>
    <xf numFmtId="0" fontId="12" fillId="54" borderId="31"/>
    <xf numFmtId="0" fontId="74" fillId="48" borderId="32"/>
    <xf numFmtId="9" fontId="12" fillId="0" borderId="0"/>
    <xf numFmtId="0" fontId="75" fillId="0" borderId="0"/>
    <xf numFmtId="0" fontId="76" fillId="0" borderId="33"/>
    <xf numFmtId="0" fontId="77" fillId="0" borderId="0"/>
    <xf numFmtId="164" fontId="27" fillId="0" borderId="0" applyFont="0" applyFill="0" applyBorder="0" applyAlignment="0" applyProtection="0"/>
    <xf numFmtId="172" fontId="78" fillId="0" borderId="0" applyNumberFormat="0" applyFill="0" applyBorder="0" applyAlignment="0" applyProtection="0"/>
    <xf numFmtId="172" fontId="78" fillId="0" borderId="0" applyNumberFormat="0" applyFill="0" applyBorder="0" applyAlignment="0" applyProtection="0"/>
    <xf numFmtId="172" fontId="78" fillId="0" borderId="0" applyNumberFormat="0" applyFill="0" applyBorder="0" applyAlignment="0" applyProtection="0"/>
    <xf numFmtId="172" fontId="78" fillId="0" borderId="0" applyNumberFormat="0" applyFill="0" applyBorder="0" applyAlignment="0" applyProtection="0"/>
    <xf numFmtId="172" fontId="78" fillId="0" borderId="0" applyNumberFormat="0" applyFill="0" applyBorder="0" applyAlignment="0" applyProtection="0"/>
    <xf numFmtId="172" fontId="78" fillId="0" borderId="0" applyNumberFormat="0" applyFill="0" applyBorder="0" applyAlignment="0" applyProtection="0"/>
    <xf numFmtId="172" fontId="78" fillId="0" borderId="0" applyNumberFormat="0" applyFill="0" applyBorder="0" applyAlignment="0" applyProtection="0"/>
    <xf numFmtId="172" fontId="78" fillId="0" borderId="0" applyNumberFormat="0" applyFill="0" applyBorder="0" applyAlignment="0" applyProtection="0"/>
    <xf numFmtId="172" fontId="78" fillId="0" borderId="0" applyNumberFormat="0" applyFill="0" applyBorder="0" applyAlignment="0" applyProtection="0"/>
    <xf numFmtId="172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72" fontId="78" fillId="0" borderId="0" applyNumberFormat="0" applyFill="0" applyBorder="0" applyAlignment="0" applyProtection="0"/>
    <xf numFmtId="172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72" fontId="78" fillId="0" borderId="0" applyNumberFormat="0" applyFill="0" applyBorder="0" applyAlignment="0" applyProtection="0"/>
    <xf numFmtId="172" fontId="78" fillId="0" borderId="0" applyNumberFormat="0" applyFill="0" applyBorder="0" applyAlignment="0" applyProtection="0"/>
    <xf numFmtId="218" fontId="79" fillId="0" borderId="0" applyFill="0" applyBorder="0">
      <alignment horizontal="right" vertical="top"/>
    </xf>
    <xf numFmtId="219" fontId="79" fillId="0" borderId="0" applyFill="0" applyBorder="0">
      <alignment horizontal="right" vertical="top"/>
    </xf>
    <xf numFmtId="220" fontId="79" fillId="0" borderId="0" applyFill="0" applyBorder="0">
      <alignment horizontal="right" vertical="top"/>
    </xf>
    <xf numFmtId="220" fontId="79" fillId="0" borderId="0" applyFill="0" applyBorder="0">
      <alignment horizontal="right" vertical="top"/>
    </xf>
    <xf numFmtId="173" fontId="79" fillId="0" borderId="0" applyFill="0" applyBorder="0">
      <alignment horizontal="right" vertical="top"/>
    </xf>
    <xf numFmtId="173" fontId="79" fillId="0" borderId="0" applyFill="0" applyBorder="0">
      <alignment horizontal="right" vertical="top"/>
    </xf>
    <xf numFmtId="220" fontId="79" fillId="0" borderId="0" applyFill="0" applyBorder="0">
      <alignment horizontal="right" vertical="top"/>
    </xf>
    <xf numFmtId="220" fontId="79" fillId="0" borderId="0" applyFill="0" applyBorder="0">
      <alignment horizontal="right" vertical="top"/>
    </xf>
    <xf numFmtId="219" fontId="79" fillId="0" borderId="0" applyFill="0" applyBorder="0">
      <alignment horizontal="right" vertical="top"/>
    </xf>
    <xf numFmtId="0" fontId="80" fillId="0" borderId="34">
      <alignment horizontal="right" wrapText="1"/>
    </xf>
    <xf numFmtId="221" fontId="81" fillId="0" borderId="34">
      <alignment horizontal="left"/>
    </xf>
    <xf numFmtId="222" fontId="79" fillId="0" borderId="34" applyFill="0" applyBorder="0" applyProtection="0">
      <alignment horizontal="right" vertical="top"/>
    </xf>
    <xf numFmtId="221" fontId="82" fillId="0" borderId="0"/>
    <xf numFmtId="0" fontId="79" fillId="0" borderId="0" applyFill="0" applyBorder="0">
      <alignment horizontal="left" vertical="top" wrapText="1"/>
    </xf>
    <xf numFmtId="0" fontId="79" fillId="0" borderId="0" applyFill="0" applyBorder="0">
      <alignment horizontal="left" vertical="top" wrapText="1"/>
    </xf>
    <xf numFmtId="0" fontId="83" fillId="0" borderId="0">
      <alignment horizontal="left" vertical="top" wrapText="1"/>
    </xf>
    <xf numFmtId="0" fontId="83" fillId="0" borderId="0">
      <alignment horizontal="left" vertical="top" wrapText="1"/>
    </xf>
    <xf numFmtId="0" fontId="84" fillId="0" borderId="0">
      <protection locked="0"/>
    </xf>
    <xf numFmtId="0" fontId="53" fillId="0" borderId="0"/>
    <xf numFmtId="0" fontId="84" fillId="0" borderId="0">
      <protection locked="0"/>
    </xf>
    <xf numFmtId="0" fontId="84" fillId="0" borderId="0">
      <protection locked="0"/>
    </xf>
    <xf numFmtId="0" fontId="84" fillId="0" borderId="0">
      <protection locked="0"/>
    </xf>
    <xf numFmtId="0" fontId="84" fillId="0" borderId="0">
      <protection locked="0"/>
    </xf>
    <xf numFmtId="0" fontId="84" fillId="0" borderId="0">
      <protection locked="0"/>
    </xf>
    <xf numFmtId="0" fontId="84" fillId="0" borderId="0">
      <protection locked="0"/>
    </xf>
    <xf numFmtId="223" fontId="58" fillId="0" borderId="0">
      <protection locked="0"/>
    </xf>
    <xf numFmtId="4" fontId="58" fillId="0" borderId="0">
      <protection locked="0"/>
    </xf>
    <xf numFmtId="2" fontId="12" fillId="0" borderId="0" applyFont="0" applyFill="0" applyBorder="0" applyAlignment="0" applyProtection="0"/>
    <xf numFmtId="0" fontId="53" fillId="0" borderId="0"/>
    <xf numFmtId="172" fontId="85" fillId="0" borderId="0">
      <alignment horizontal="left" vertical="center"/>
    </xf>
    <xf numFmtId="172" fontId="86" fillId="0" borderId="0" applyFill="0" applyBorder="0" applyProtection="0">
      <alignment horizontal="left"/>
    </xf>
    <xf numFmtId="0" fontId="19" fillId="0" borderId="35" applyNumberFormat="0" applyFill="0" applyBorder="0" applyAlignment="0" applyProtection="0">
      <protection locked="0"/>
    </xf>
    <xf numFmtId="224" fontId="77" fillId="0" borderId="8">
      <alignment horizontal="right"/>
    </xf>
    <xf numFmtId="172" fontId="87" fillId="19" borderId="0" applyNumberFormat="0" applyBorder="0" applyAlignment="0" applyProtection="0"/>
    <xf numFmtId="172" fontId="87" fillId="19" borderId="0" applyNumberFormat="0" applyBorder="0" applyAlignment="0" applyProtection="0"/>
    <xf numFmtId="172" fontId="87" fillId="19" borderId="0" applyNumberFormat="0" applyBorder="0" applyAlignment="0" applyProtection="0"/>
    <xf numFmtId="172" fontId="87" fillId="19" borderId="0" applyNumberFormat="0" applyBorder="0" applyAlignment="0" applyProtection="0"/>
    <xf numFmtId="172" fontId="87" fillId="19" borderId="0" applyNumberFormat="0" applyBorder="0" applyAlignment="0" applyProtection="0"/>
    <xf numFmtId="172" fontId="87" fillId="19" borderId="0" applyNumberFormat="0" applyBorder="0" applyAlignment="0" applyProtection="0"/>
    <xf numFmtId="172" fontId="87" fillId="19" borderId="0" applyNumberFormat="0" applyBorder="0" applyAlignment="0" applyProtection="0"/>
    <xf numFmtId="172" fontId="87" fillId="19" borderId="0" applyNumberFormat="0" applyBorder="0" applyAlignment="0" applyProtection="0"/>
    <xf numFmtId="172" fontId="87" fillId="19" borderId="0" applyNumberFormat="0" applyBorder="0" applyAlignment="0" applyProtection="0"/>
    <xf numFmtId="172" fontId="87" fillId="19" borderId="0" applyNumberFormat="0" applyBorder="0" applyAlignment="0" applyProtection="0"/>
    <xf numFmtId="0" fontId="87" fillId="14" borderId="0" applyNumberFormat="0" applyBorder="0" applyAlignment="0" applyProtection="0"/>
    <xf numFmtId="172" fontId="87" fillId="19" borderId="0" applyNumberFormat="0" applyBorder="0" applyAlignment="0" applyProtection="0"/>
    <xf numFmtId="172" fontId="87" fillId="19" borderId="0" applyNumberFormat="0" applyBorder="0" applyAlignment="0" applyProtection="0"/>
    <xf numFmtId="172" fontId="87" fillId="15" borderId="0" applyNumberFormat="0" applyBorder="0" applyAlignment="0" applyProtection="0"/>
    <xf numFmtId="172" fontId="87" fillId="15" borderId="0" applyNumberFormat="0" applyBorder="0" applyAlignment="0" applyProtection="0"/>
    <xf numFmtId="172" fontId="87" fillId="15" borderId="0" applyNumberFormat="0" applyBorder="0" applyAlignment="0" applyProtection="0"/>
    <xf numFmtId="0" fontId="87" fillId="14" borderId="0" applyNumberFormat="0" applyBorder="0" applyAlignment="0" applyProtection="0"/>
    <xf numFmtId="172" fontId="87" fillId="15" borderId="0" applyNumberFormat="0" applyBorder="0" applyAlignment="0" applyProtection="0"/>
    <xf numFmtId="172" fontId="87" fillId="15" borderId="0" applyNumberFormat="0" applyBorder="0" applyAlignment="0" applyProtection="0"/>
    <xf numFmtId="172" fontId="87" fillId="15" borderId="0" applyNumberFormat="0" applyBorder="0" applyAlignment="0" applyProtection="0"/>
    <xf numFmtId="0" fontId="87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14" borderId="0" applyNumberFormat="0" applyBorder="0" applyAlignment="0" applyProtection="0"/>
    <xf numFmtId="172" fontId="87" fillId="19" borderId="0" applyNumberFormat="0" applyBorder="0" applyAlignment="0" applyProtection="0"/>
    <xf numFmtId="172" fontId="87" fillId="19" borderId="0" applyNumberFormat="0" applyBorder="0" applyAlignment="0" applyProtection="0"/>
    <xf numFmtId="38" fontId="33" fillId="55" borderId="0" applyNumberFormat="0" applyBorder="0" applyAlignment="0" applyProtection="0"/>
    <xf numFmtId="38" fontId="33" fillId="55" borderId="0" applyNumberFormat="0" applyBorder="0" applyAlignment="0" applyProtection="0"/>
    <xf numFmtId="38" fontId="33" fillId="55" borderId="0" applyNumberFormat="0" applyBorder="0" applyAlignment="0" applyProtection="0"/>
    <xf numFmtId="39" fontId="88" fillId="0" borderId="0">
      <alignment horizontal="left"/>
    </xf>
    <xf numFmtId="175" fontId="89" fillId="0" borderId="0">
      <alignment horizontal="left"/>
    </xf>
    <xf numFmtId="225" fontId="37" fillId="0" borderId="0" applyFont="0" applyFill="0" applyBorder="0" applyAlignment="0" applyProtection="0">
      <alignment horizontal="right"/>
    </xf>
    <xf numFmtId="172" fontId="90" fillId="0" borderId="0" applyProtection="0">
      <alignment horizontal="right"/>
    </xf>
    <xf numFmtId="172" fontId="91" fillId="0" borderId="36" applyNumberFormat="0" applyAlignment="0" applyProtection="0">
      <alignment horizontal="left" vertical="center"/>
    </xf>
    <xf numFmtId="172" fontId="91" fillId="0" borderId="37">
      <alignment horizontal="left" vertical="center"/>
    </xf>
    <xf numFmtId="172" fontId="92" fillId="0" borderId="38" applyNumberFormat="0" applyFill="0" applyAlignment="0" applyProtection="0"/>
    <xf numFmtId="172" fontId="92" fillId="0" borderId="38" applyNumberFormat="0" applyFill="0" applyAlignment="0" applyProtection="0"/>
    <xf numFmtId="172" fontId="92" fillId="0" borderId="38" applyNumberFormat="0" applyFill="0" applyAlignment="0" applyProtection="0"/>
    <xf numFmtId="172" fontId="92" fillId="0" borderId="38" applyNumberFormat="0" applyFill="0" applyAlignment="0" applyProtection="0"/>
    <xf numFmtId="172" fontId="92" fillId="0" borderId="38" applyNumberFormat="0" applyFill="0" applyAlignment="0" applyProtection="0"/>
    <xf numFmtId="172" fontId="92" fillId="0" borderId="38" applyNumberFormat="0" applyFill="0" applyAlignment="0" applyProtection="0"/>
    <xf numFmtId="172" fontId="92" fillId="0" borderId="38" applyNumberFormat="0" applyFill="0" applyAlignment="0" applyProtection="0"/>
    <xf numFmtId="172" fontId="92" fillId="0" borderId="38" applyNumberFormat="0" applyFill="0" applyAlignment="0" applyProtection="0"/>
    <xf numFmtId="172" fontId="92" fillId="0" borderId="38" applyNumberFormat="0" applyFill="0" applyAlignment="0" applyProtection="0"/>
    <xf numFmtId="172" fontId="92" fillId="0" borderId="38" applyNumberFormat="0" applyFill="0" applyAlignment="0" applyProtection="0"/>
    <xf numFmtId="0" fontId="93" fillId="0" borderId="27" applyNumberFormat="0" applyFill="0" applyAlignment="0" applyProtection="0"/>
    <xf numFmtId="172" fontId="92" fillId="0" borderId="38" applyNumberFormat="0" applyFill="0" applyAlignment="0" applyProtection="0"/>
    <xf numFmtId="172" fontId="92" fillId="0" borderId="38" applyNumberFormat="0" applyFill="0" applyAlignment="0" applyProtection="0"/>
    <xf numFmtId="172" fontId="93" fillId="0" borderId="27" applyNumberFormat="0" applyFill="0" applyAlignment="0" applyProtection="0"/>
    <xf numFmtId="172" fontId="93" fillId="0" borderId="27" applyNumberFormat="0" applyFill="0" applyAlignment="0" applyProtection="0"/>
    <xf numFmtId="172" fontId="93" fillId="0" borderId="27" applyNumberFormat="0" applyFill="0" applyAlignment="0" applyProtection="0"/>
    <xf numFmtId="0" fontId="93" fillId="0" borderId="27" applyNumberFormat="0" applyFill="0" applyAlignment="0" applyProtection="0"/>
    <xf numFmtId="172" fontId="93" fillId="0" borderId="27" applyNumberFormat="0" applyFill="0" applyAlignment="0" applyProtection="0"/>
    <xf numFmtId="172" fontId="93" fillId="0" borderId="27" applyNumberFormat="0" applyFill="0" applyAlignment="0" applyProtection="0"/>
    <xf numFmtId="172" fontId="93" fillId="0" borderId="27" applyNumberFormat="0" applyFill="0" applyAlignment="0" applyProtection="0"/>
    <xf numFmtId="0" fontId="93" fillId="0" borderId="27" applyNumberFormat="0" applyFill="0" applyAlignment="0" applyProtection="0"/>
    <xf numFmtId="0" fontId="93" fillId="0" borderId="27" applyNumberFormat="0" applyFill="0" applyAlignment="0" applyProtection="0"/>
    <xf numFmtId="0" fontId="93" fillId="0" borderId="27" applyNumberFormat="0" applyFill="0" applyAlignment="0" applyProtection="0"/>
    <xf numFmtId="0" fontId="93" fillId="0" borderId="27" applyNumberFormat="0" applyFill="0" applyAlignment="0" applyProtection="0"/>
    <xf numFmtId="172" fontId="92" fillId="0" borderId="38" applyNumberFormat="0" applyFill="0" applyAlignment="0" applyProtection="0"/>
    <xf numFmtId="172" fontId="92" fillId="0" borderId="38" applyNumberFormat="0" applyFill="0" applyAlignment="0" applyProtection="0"/>
    <xf numFmtId="172" fontId="94" fillId="0" borderId="39" applyNumberFormat="0" applyFill="0" applyAlignment="0" applyProtection="0"/>
    <xf numFmtId="172" fontId="94" fillId="0" borderId="39" applyNumberFormat="0" applyFill="0" applyAlignment="0" applyProtection="0"/>
    <xf numFmtId="172" fontId="94" fillId="0" borderId="39" applyNumberFormat="0" applyFill="0" applyAlignment="0" applyProtection="0"/>
    <xf numFmtId="172" fontId="94" fillId="0" borderId="39" applyNumberFormat="0" applyFill="0" applyAlignment="0" applyProtection="0"/>
    <xf numFmtId="172" fontId="94" fillId="0" borderId="39" applyNumberFormat="0" applyFill="0" applyAlignment="0" applyProtection="0"/>
    <xf numFmtId="172" fontId="94" fillId="0" borderId="39" applyNumberFormat="0" applyFill="0" applyAlignment="0" applyProtection="0"/>
    <xf numFmtId="172" fontId="94" fillId="0" borderId="39" applyNumberFormat="0" applyFill="0" applyAlignment="0" applyProtection="0"/>
    <xf numFmtId="172" fontId="94" fillId="0" borderId="39" applyNumberFormat="0" applyFill="0" applyAlignment="0" applyProtection="0"/>
    <xf numFmtId="172" fontId="94" fillId="0" borderId="39" applyNumberFormat="0" applyFill="0" applyAlignment="0" applyProtection="0"/>
    <xf numFmtId="172" fontId="94" fillId="0" borderId="39" applyNumberFormat="0" applyFill="0" applyAlignment="0" applyProtection="0"/>
    <xf numFmtId="0" fontId="95" fillId="0" borderId="28" applyNumberFormat="0" applyFill="0" applyAlignment="0" applyProtection="0"/>
    <xf numFmtId="172" fontId="94" fillId="0" borderId="39" applyNumberFormat="0" applyFill="0" applyAlignment="0" applyProtection="0"/>
    <xf numFmtId="172" fontId="94" fillId="0" borderId="39" applyNumberFormat="0" applyFill="0" applyAlignment="0" applyProtection="0"/>
    <xf numFmtId="172" fontId="95" fillId="0" borderId="28" applyNumberFormat="0" applyFill="0" applyAlignment="0" applyProtection="0"/>
    <xf numFmtId="172" fontId="95" fillId="0" borderId="28" applyNumberFormat="0" applyFill="0" applyAlignment="0" applyProtection="0"/>
    <xf numFmtId="172" fontId="95" fillId="0" borderId="28" applyNumberFormat="0" applyFill="0" applyAlignment="0" applyProtection="0"/>
    <xf numFmtId="0" fontId="95" fillId="0" borderId="28" applyNumberFormat="0" applyFill="0" applyAlignment="0" applyProtection="0"/>
    <xf numFmtId="172" fontId="95" fillId="0" borderId="28" applyNumberFormat="0" applyFill="0" applyAlignment="0" applyProtection="0"/>
    <xf numFmtId="172" fontId="95" fillId="0" borderId="28" applyNumberFormat="0" applyFill="0" applyAlignment="0" applyProtection="0"/>
    <xf numFmtId="172" fontId="95" fillId="0" borderId="28" applyNumberFormat="0" applyFill="0" applyAlignment="0" applyProtection="0"/>
    <xf numFmtId="0" fontId="95" fillId="0" borderId="28" applyNumberFormat="0" applyFill="0" applyAlignment="0" applyProtection="0"/>
    <xf numFmtId="0" fontId="95" fillId="0" borderId="28" applyNumberFormat="0" applyFill="0" applyAlignment="0" applyProtection="0"/>
    <xf numFmtId="0" fontId="95" fillId="0" borderId="28" applyNumberFormat="0" applyFill="0" applyAlignment="0" applyProtection="0"/>
    <xf numFmtId="0" fontId="95" fillId="0" borderId="28" applyNumberFormat="0" applyFill="0" applyAlignment="0" applyProtection="0"/>
    <xf numFmtId="172" fontId="94" fillId="0" borderId="39" applyNumberFormat="0" applyFill="0" applyAlignment="0" applyProtection="0"/>
    <xf numFmtId="172" fontId="94" fillId="0" borderId="39" applyNumberFormat="0" applyFill="0" applyAlignment="0" applyProtection="0"/>
    <xf numFmtId="172" fontId="96" fillId="0" borderId="40" applyNumberFormat="0" applyFill="0" applyAlignment="0" applyProtection="0"/>
    <xf numFmtId="172" fontId="96" fillId="0" borderId="40" applyNumberFormat="0" applyFill="0" applyAlignment="0" applyProtection="0"/>
    <xf numFmtId="172" fontId="96" fillId="0" borderId="40" applyNumberFormat="0" applyFill="0" applyAlignment="0" applyProtection="0"/>
    <xf numFmtId="172" fontId="96" fillId="0" borderId="40" applyNumberFormat="0" applyFill="0" applyAlignment="0" applyProtection="0"/>
    <xf numFmtId="172" fontId="96" fillId="0" borderId="40" applyNumberFormat="0" applyFill="0" applyAlignment="0" applyProtection="0"/>
    <xf numFmtId="172" fontId="96" fillId="0" borderId="40" applyNumberFormat="0" applyFill="0" applyAlignment="0" applyProtection="0"/>
    <xf numFmtId="172" fontId="96" fillId="0" borderId="40" applyNumberFormat="0" applyFill="0" applyAlignment="0" applyProtection="0"/>
    <xf numFmtId="172" fontId="96" fillId="0" borderId="40" applyNumberFormat="0" applyFill="0" applyAlignment="0" applyProtection="0"/>
    <xf numFmtId="172" fontId="96" fillId="0" borderId="40" applyNumberFormat="0" applyFill="0" applyAlignment="0" applyProtection="0"/>
    <xf numFmtId="172" fontId="96" fillId="0" borderId="40" applyNumberFormat="0" applyFill="0" applyAlignment="0" applyProtection="0"/>
    <xf numFmtId="0" fontId="97" fillId="0" borderId="29" applyNumberFormat="0" applyFill="0" applyAlignment="0" applyProtection="0"/>
    <xf numFmtId="172" fontId="96" fillId="0" borderId="40" applyNumberFormat="0" applyFill="0" applyAlignment="0" applyProtection="0"/>
    <xf numFmtId="172" fontId="96" fillId="0" borderId="40" applyNumberFormat="0" applyFill="0" applyAlignment="0" applyProtection="0"/>
    <xf numFmtId="172" fontId="97" fillId="0" borderId="29" applyNumberFormat="0" applyFill="0" applyAlignment="0" applyProtection="0"/>
    <xf numFmtId="172" fontId="97" fillId="0" borderId="29" applyNumberFormat="0" applyFill="0" applyAlignment="0" applyProtection="0"/>
    <xf numFmtId="172" fontId="97" fillId="0" borderId="29" applyNumberFormat="0" applyFill="0" applyAlignment="0" applyProtection="0"/>
    <xf numFmtId="0" fontId="97" fillId="0" borderId="29" applyNumberFormat="0" applyFill="0" applyAlignment="0" applyProtection="0"/>
    <xf numFmtId="172" fontId="97" fillId="0" borderId="29" applyNumberFormat="0" applyFill="0" applyAlignment="0" applyProtection="0"/>
    <xf numFmtId="172" fontId="97" fillId="0" borderId="29" applyNumberFormat="0" applyFill="0" applyAlignment="0" applyProtection="0"/>
    <xf numFmtId="172" fontId="97" fillId="0" borderId="29" applyNumberFormat="0" applyFill="0" applyAlignment="0" applyProtection="0"/>
    <xf numFmtId="0" fontId="97" fillId="0" borderId="29" applyNumberFormat="0" applyFill="0" applyAlignment="0" applyProtection="0"/>
    <xf numFmtId="0" fontId="97" fillId="0" borderId="29" applyNumberFormat="0" applyFill="0" applyAlignment="0" applyProtection="0"/>
    <xf numFmtId="0" fontId="97" fillId="0" borderId="29" applyNumberFormat="0" applyFill="0" applyAlignment="0" applyProtection="0"/>
    <xf numFmtId="0" fontId="97" fillId="0" borderId="29" applyNumberFormat="0" applyFill="0" applyAlignment="0" applyProtection="0"/>
    <xf numFmtId="172" fontId="96" fillId="0" borderId="40" applyNumberFormat="0" applyFill="0" applyAlignment="0" applyProtection="0"/>
    <xf numFmtId="172" fontId="96" fillId="0" borderId="40" applyNumberFormat="0" applyFill="0" applyAlignment="0" applyProtection="0"/>
    <xf numFmtId="172" fontId="96" fillId="0" borderId="0" applyNumberFormat="0" applyFill="0" applyBorder="0" applyAlignment="0" applyProtection="0"/>
    <xf numFmtId="172" fontId="96" fillId="0" borderId="0" applyNumberFormat="0" applyFill="0" applyBorder="0" applyAlignment="0" applyProtection="0"/>
    <xf numFmtId="172" fontId="96" fillId="0" borderId="0" applyNumberFormat="0" applyFill="0" applyBorder="0" applyAlignment="0" applyProtection="0"/>
    <xf numFmtId="172" fontId="96" fillId="0" borderId="0" applyNumberFormat="0" applyFill="0" applyBorder="0" applyAlignment="0" applyProtection="0"/>
    <xf numFmtId="172" fontId="96" fillId="0" borderId="0" applyNumberFormat="0" applyFill="0" applyBorder="0" applyAlignment="0" applyProtection="0"/>
    <xf numFmtId="172" fontId="96" fillId="0" borderId="0" applyNumberFormat="0" applyFill="0" applyBorder="0" applyAlignment="0" applyProtection="0"/>
    <xf numFmtId="172" fontId="96" fillId="0" borderId="0" applyNumberFormat="0" applyFill="0" applyBorder="0" applyAlignment="0" applyProtection="0"/>
    <xf numFmtId="172" fontId="96" fillId="0" borderId="0" applyNumberFormat="0" applyFill="0" applyBorder="0" applyAlignment="0" applyProtection="0"/>
    <xf numFmtId="172" fontId="96" fillId="0" borderId="0" applyNumberFormat="0" applyFill="0" applyBorder="0" applyAlignment="0" applyProtection="0"/>
    <xf numFmtId="172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172" fontId="96" fillId="0" borderId="0" applyNumberFormat="0" applyFill="0" applyBorder="0" applyAlignment="0" applyProtection="0"/>
    <xf numFmtId="172" fontId="96" fillId="0" borderId="0" applyNumberFormat="0" applyFill="0" applyBorder="0" applyAlignment="0" applyProtection="0"/>
    <xf numFmtId="172" fontId="97" fillId="0" borderId="0" applyNumberFormat="0" applyFill="0" applyBorder="0" applyAlignment="0" applyProtection="0"/>
    <xf numFmtId="172" fontId="97" fillId="0" borderId="0" applyNumberFormat="0" applyFill="0" applyBorder="0" applyAlignment="0" applyProtection="0"/>
    <xf numFmtId="172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172" fontId="97" fillId="0" borderId="0" applyNumberFormat="0" applyFill="0" applyBorder="0" applyAlignment="0" applyProtection="0"/>
    <xf numFmtId="172" fontId="97" fillId="0" borderId="0" applyNumberFormat="0" applyFill="0" applyBorder="0" applyAlignment="0" applyProtection="0"/>
    <xf numFmtId="172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172" fontId="96" fillId="0" borderId="0" applyNumberFormat="0" applyFill="0" applyBorder="0" applyAlignment="0" applyProtection="0"/>
    <xf numFmtId="172" fontId="96" fillId="0" borderId="0" applyNumberFormat="0" applyFill="0" applyBorder="0" applyAlignment="0" applyProtection="0"/>
    <xf numFmtId="172" fontId="98" fillId="0" borderId="0" applyProtection="0"/>
    <xf numFmtId="172" fontId="91" fillId="0" borderId="0" applyProtection="0"/>
    <xf numFmtId="172" fontId="99" fillId="0" borderId="0" applyNumberFormat="0" applyFill="0" applyBorder="0" applyAlignment="0" applyProtection="0">
      <alignment vertical="top"/>
      <protection locked="0"/>
    </xf>
    <xf numFmtId="172" fontId="99" fillId="0" borderId="0" applyNumberFormat="0" applyFill="0" applyBorder="0" applyAlignment="0" applyProtection="0">
      <alignment vertical="top"/>
      <protection locked="0"/>
    </xf>
    <xf numFmtId="172" fontId="99" fillId="0" borderId="0" applyNumberFormat="0" applyFill="0" applyBorder="0" applyAlignment="0" applyProtection="0">
      <alignment vertical="top"/>
      <protection locked="0"/>
    </xf>
    <xf numFmtId="172" fontId="99" fillId="0" borderId="0" applyNumberFormat="0" applyFill="0" applyBorder="0" applyAlignment="0" applyProtection="0">
      <alignment vertical="top"/>
      <protection locked="0"/>
    </xf>
    <xf numFmtId="172" fontId="99" fillId="0" borderId="0" applyNumberFormat="0" applyFill="0" applyBorder="0" applyAlignment="0" applyProtection="0">
      <alignment vertical="top"/>
      <protection locked="0"/>
    </xf>
    <xf numFmtId="172" fontId="99" fillId="0" borderId="0" applyNumberFormat="0" applyFill="0" applyBorder="0" applyAlignment="0" applyProtection="0">
      <alignment vertical="top"/>
      <protection locked="0"/>
    </xf>
    <xf numFmtId="172" fontId="99" fillId="0" borderId="0" applyNumberFormat="0" applyFill="0" applyBorder="0" applyAlignment="0" applyProtection="0">
      <alignment vertical="top"/>
      <protection locked="0"/>
    </xf>
    <xf numFmtId="172" fontId="99" fillId="0" borderId="0" applyNumberFormat="0" applyFill="0" applyBorder="0" applyAlignment="0" applyProtection="0">
      <alignment vertical="top"/>
      <protection locked="0"/>
    </xf>
    <xf numFmtId="172" fontId="99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2" fontId="100" fillId="0" borderId="0" applyNumberFormat="0" applyFill="0" applyBorder="0" applyAlignment="0" applyProtection="0">
      <alignment vertical="top"/>
      <protection locked="0"/>
    </xf>
    <xf numFmtId="170" fontId="12" fillId="0" borderId="35">
      <alignment vertical="center"/>
    </xf>
    <xf numFmtId="170" fontId="12" fillId="0" borderId="35">
      <alignment vertical="center"/>
    </xf>
    <xf numFmtId="170" fontId="12" fillId="0" borderId="35">
      <alignment vertical="center"/>
    </xf>
    <xf numFmtId="0" fontId="12" fillId="0" borderId="35">
      <alignment vertical="center"/>
    </xf>
    <xf numFmtId="0" fontId="12" fillId="0" borderId="35">
      <alignment vertical="center"/>
    </xf>
    <xf numFmtId="226" fontId="12" fillId="0" borderId="0" applyFont="0" applyFill="0" applyBorder="0" applyAlignment="0" applyProtection="0"/>
    <xf numFmtId="10" fontId="33" fillId="56" borderId="2" applyNumberFormat="0" applyBorder="0" applyAlignment="0" applyProtection="0"/>
    <xf numFmtId="10" fontId="33" fillId="56" borderId="2" applyNumberFormat="0" applyBorder="0" applyAlignment="0" applyProtection="0"/>
    <xf numFmtId="10" fontId="33" fillId="56" borderId="2" applyNumberFormat="0" applyBorder="0" applyAlignment="0" applyProtection="0"/>
    <xf numFmtId="172" fontId="101" fillId="6" borderId="20" applyNumberFormat="0" applyAlignment="0" applyProtection="0"/>
    <xf numFmtId="172" fontId="101" fillId="6" borderId="20" applyNumberFormat="0" applyAlignment="0" applyProtection="0"/>
    <xf numFmtId="172" fontId="101" fillId="6" borderId="20" applyNumberFormat="0" applyAlignment="0" applyProtection="0"/>
    <xf numFmtId="172" fontId="101" fillId="6" borderId="20" applyNumberFormat="0" applyAlignment="0" applyProtection="0"/>
    <xf numFmtId="172" fontId="101" fillId="6" borderId="20" applyNumberFormat="0" applyAlignment="0" applyProtection="0"/>
    <xf numFmtId="172" fontId="101" fillId="6" borderId="20" applyNumberFormat="0" applyAlignment="0" applyProtection="0"/>
    <xf numFmtId="172" fontId="101" fillId="6" borderId="20" applyNumberFormat="0" applyAlignment="0" applyProtection="0"/>
    <xf numFmtId="172" fontId="101" fillId="6" borderId="20" applyNumberFormat="0" applyAlignment="0" applyProtection="0"/>
    <xf numFmtId="172" fontId="101" fillId="6" borderId="20" applyNumberFormat="0" applyAlignment="0" applyProtection="0"/>
    <xf numFmtId="172" fontId="101" fillId="6" borderId="20" applyNumberFormat="0" applyAlignment="0" applyProtection="0"/>
    <xf numFmtId="0" fontId="101" fillId="21" borderId="20" applyNumberFormat="0" applyAlignment="0" applyProtection="0"/>
    <xf numFmtId="172" fontId="101" fillId="6" borderId="20" applyNumberFormat="0" applyAlignment="0" applyProtection="0"/>
    <xf numFmtId="172" fontId="101" fillId="6" borderId="20" applyNumberFormat="0" applyAlignment="0" applyProtection="0"/>
    <xf numFmtId="172" fontId="101" fillId="16" borderId="20" applyNumberFormat="0" applyAlignment="0" applyProtection="0"/>
    <xf numFmtId="172" fontId="101" fillId="16" borderId="20" applyNumberFormat="0" applyAlignment="0" applyProtection="0"/>
    <xf numFmtId="172" fontId="101" fillId="16" borderId="20" applyNumberFormat="0" applyAlignment="0" applyProtection="0"/>
    <xf numFmtId="0" fontId="101" fillId="21" borderId="20" applyNumberFormat="0" applyAlignment="0" applyProtection="0"/>
    <xf numFmtId="172" fontId="101" fillId="16" borderId="20" applyNumberFormat="0" applyAlignment="0" applyProtection="0"/>
    <xf numFmtId="172" fontId="101" fillId="16" borderId="20" applyNumberFormat="0" applyAlignment="0" applyProtection="0"/>
    <xf numFmtId="172" fontId="101" fillId="16" borderId="20" applyNumberFormat="0" applyAlignment="0" applyProtection="0"/>
    <xf numFmtId="0" fontId="101" fillId="21" borderId="20" applyNumberFormat="0" applyAlignment="0" applyProtection="0"/>
    <xf numFmtId="0" fontId="101" fillId="21" borderId="20" applyNumberFormat="0" applyAlignment="0" applyProtection="0"/>
    <xf numFmtId="0" fontId="101" fillId="21" borderId="20" applyNumberFormat="0" applyAlignment="0" applyProtection="0"/>
    <xf numFmtId="0" fontId="101" fillId="21" borderId="20" applyNumberFormat="0" applyAlignment="0" applyProtection="0"/>
    <xf numFmtId="172" fontId="101" fillId="6" borderId="20" applyNumberFormat="0" applyAlignment="0" applyProtection="0"/>
    <xf numFmtId="172" fontId="101" fillId="6" borderId="20" applyNumberFormat="0" applyAlignment="0" applyProtection="0"/>
    <xf numFmtId="0" fontId="34" fillId="0" borderId="0"/>
    <xf numFmtId="195" fontId="34" fillId="0" borderId="0" applyFont="0" applyFill="0" applyBorder="0" applyAlignment="0" applyProtection="0"/>
    <xf numFmtId="227" fontId="34" fillId="0" borderId="12" applyFont="0" applyBorder="0" applyAlignment="0"/>
    <xf numFmtId="227" fontId="34" fillId="0" borderId="0" applyFont="0" applyBorder="0"/>
    <xf numFmtId="228" fontId="102" fillId="0" borderId="0"/>
    <xf numFmtId="39" fontId="102" fillId="0" borderId="0"/>
    <xf numFmtId="0" fontId="17" fillId="0" borderId="0"/>
    <xf numFmtId="38" fontId="103" fillId="0" borderId="0"/>
    <xf numFmtId="38" fontId="104" fillId="0" borderId="0"/>
    <xf numFmtId="38" fontId="105" fillId="0" borderId="0"/>
    <xf numFmtId="38" fontId="106" fillId="0" borderId="0"/>
    <xf numFmtId="172" fontId="107" fillId="0" borderId="0"/>
    <xf numFmtId="172" fontId="107" fillId="0" borderId="0"/>
    <xf numFmtId="229" fontId="14" fillId="0" borderId="0" applyFont="0" applyFill="0" applyBorder="0" applyAlignment="0" applyProtection="0"/>
    <xf numFmtId="230" fontId="13" fillId="0" borderId="0" applyFont="0" applyFill="0" applyBorder="0" applyAlignment="0" applyProtection="0"/>
    <xf numFmtId="170" fontId="20" fillId="1" borderId="41">
      <alignment vertical="center"/>
    </xf>
    <xf numFmtId="0" fontId="20" fillId="1" borderId="41">
      <alignment vertical="center"/>
    </xf>
    <xf numFmtId="170" fontId="20" fillId="1" borderId="41">
      <alignment vertical="center"/>
    </xf>
    <xf numFmtId="170" fontId="12" fillId="0" borderId="12">
      <alignment horizontal="center" vertical="center"/>
    </xf>
    <xf numFmtId="170" fontId="12" fillId="0" borderId="12">
      <alignment horizontal="center" vertical="center"/>
    </xf>
    <xf numFmtId="170" fontId="12" fillId="0" borderId="12">
      <alignment horizontal="center" vertical="center"/>
    </xf>
    <xf numFmtId="0" fontId="12" fillId="0" borderId="12">
      <alignment horizontal="center" vertical="center"/>
    </xf>
    <xf numFmtId="193" fontId="12" fillId="0" borderId="0" applyFill="0" applyBorder="0" applyAlignment="0"/>
    <xf numFmtId="194" fontId="39" fillId="0" borderId="0" applyFill="0" applyBorder="0" applyAlignment="0"/>
    <xf numFmtId="193" fontId="12" fillId="0" borderId="0" applyFill="0" applyBorder="0" applyAlignment="0"/>
    <xf numFmtId="198" fontId="12" fillId="0" borderId="0" applyFill="0" applyBorder="0" applyAlignment="0"/>
    <xf numFmtId="194" fontId="39" fillId="0" borderId="0" applyFill="0" applyBorder="0" applyAlignment="0"/>
    <xf numFmtId="172" fontId="108" fillId="0" borderId="42" applyNumberFormat="0" applyFill="0" applyAlignment="0" applyProtection="0"/>
    <xf numFmtId="172" fontId="108" fillId="0" borderId="42" applyNumberFormat="0" applyFill="0" applyAlignment="0" applyProtection="0"/>
    <xf numFmtId="172" fontId="108" fillId="0" borderId="42" applyNumberFormat="0" applyFill="0" applyAlignment="0" applyProtection="0"/>
    <xf numFmtId="172" fontId="108" fillId="0" borderId="42" applyNumberFormat="0" applyFill="0" applyAlignment="0" applyProtection="0"/>
    <xf numFmtId="172" fontId="108" fillId="0" borderId="42" applyNumberFormat="0" applyFill="0" applyAlignment="0" applyProtection="0"/>
    <xf numFmtId="172" fontId="108" fillId="0" borderId="42" applyNumberFormat="0" applyFill="0" applyAlignment="0" applyProtection="0"/>
    <xf numFmtId="172" fontId="108" fillId="0" borderId="42" applyNumberFormat="0" applyFill="0" applyAlignment="0" applyProtection="0"/>
    <xf numFmtId="172" fontId="108" fillId="0" borderId="42" applyNumberFormat="0" applyFill="0" applyAlignment="0" applyProtection="0"/>
    <xf numFmtId="172" fontId="108" fillId="0" borderId="42" applyNumberFormat="0" applyFill="0" applyAlignment="0" applyProtection="0"/>
    <xf numFmtId="172" fontId="108" fillId="0" borderId="42" applyNumberFormat="0" applyFill="0" applyAlignment="0" applyProtection="0"/>
    <xf numFmtId="0" fontId="109" fillId="0" borderId="30" applyNumberFormat="0" applyFill="0" applyAlignment="0" applyProtection="0"/>
    <xf numFmtId="172" fontId="108" fillId="0" borderId="42" applyNumberFormat="0" applyFill="0" applyAlignment="0" applyProtection="0"/>
    <xf numFmtId="172" fontId="108" fillId="0" borderId="42" applyNumberFormat="0" applyFill="0" applyAlignment="0" applyProtection="0"/>
    <xf numFmtId="172" fontId="109" fillId="0" borderId="30" applyNumberFormat="0" applyFill="0" applyAlignment="0" applyProtection="0"/>
    <xf numFmtId="172" fontId="109" fillId="0" borderId="30" applyNumberFormat="0" applyFill="0" applyAlignment="0" applyProtection="0"/>
    <xf numFmtId="172" fontId="109" fillId="0" borderId="30" applyNumberFormat="0" applyFill="0" applyAlignment="0" applyProtection="0"/>
    <xf numFmtId="0" fontId="109" fillId="0" borderId="30" applyNumberFormat="0" applyFill="0" applyAlignment="0" applyProtection="0"/>
    <xf numFmtId="172" fontId="109" fillId="0" borderId="30" applyNumberFormat="0" applyFill="0" applyAlignment="0" applyProtection="0"/>
    <xf numFmtId="172" fontId="109" fillId="0" borderId="30" applyNumberFormat="0" applyFill="0" applyAlignment="0" applyProtection="0"/>
    <xf numFmtId="172" fontId="109" fillId="0" borderId="30" applyNumberFormat="0" applyFill="0" applyAlignment="0" applyProtection="0"/>
    <xf numFmtId="0" fontId="109" fillId="0" borderId="30" applyNumberFormat="0" applyFill="0" applyAlignment="0" applyProtection="0"/>
    <xf numFmtId="0" fontId="109" fillId="0" borderId="30" applyNumberFormat="0" applyFill="0" applyAlignment="0" applyProtection="0"/>
    <xf numFmtId="0" fontId="109" fillId="0" borderId="30" applyNumberFormat="0" applyFill="0" applyAlignment="0" applyProtection="0"/>
    <xf numFmtId="0" fontId="109" fillId="0" borderId="30" applyNumberFormat="0" applyFill="0" applyAlignment="0" applyProtection="0"/>
    <xf numFmtId="172" fontId="108" fillId="0" borderId="42" applyNumberFormat="0" applyFill="0" applyAlignment="0" applyProtection="0"/>
    <xf numFmtId="172" fontId="108" fillId="0" borderId="42" applyNumberFormat="0" applyFill="0" applyAlignment="0" applyProtection="0"/>
    <xf numFmtId="0" fontId="110" fillId="0" borderId="0" applyNumberFormat="0" applyFont="0" applyBorder="0" applyAlignment="0" applyProtection="0"/>
    <xf numFmtId="172" fontId="19" fillId="0" borderId="0" applyNumberFormat="0" applyFill="0" applyBorder="0" applyAlignment="0" applyProtection="0"/>
    <xf numFmtId="172" fontId="19" fillId="0" borderId="0" applyNumberFormat="0" applyFill="0" applyBorder="0" applyAlignment="0" applyProtection="0"/>
    <xf numFmtId="172" fontId="111" fillId="0" borderId="0" applyNumberFormat="0" applyFill="0" applyBorder="0" applyAlignment="0" applyProtection="0"/>
    <xf numFmtId="9" fontId="27" fillId="0" borderId="0" applyFont="0" applyFill="0" applyBorder="0" applyAlignment="0" applyProtection="0"/>
    <xf numFmtId="172" fontId="112" fillId="0" borderId="0"/>
    <xf numFmtId="231" fontId="12" fillId="0" borderId="0" applyFont="0" applyFill="0" applyBorder="0" applyAlignment="0" applyProtection="0"/>
    <xf numFmtId="232" fontId="12" fillId="0" borderId="0" applyFont="0" applyFill="0" applyBorder="0" applyAlignment="0" applyProtection="0"/>
    <xf numFmtId="233" fontId="34" fillId="0" borderId="0" applyFont="0" applyFill="0" applyBorder="0" applyProtection="0">
      <alignment horizontal="right"/>
    </xf>
    <xf numFmtId="38" fontId="54" fillId="0" borderId="0" applyFont="0" applyFill="0" applyBorder="0" applyAlignment="0" applyProtection="0"/>
    <xf numFmtId="40" fontId="54" fillId="0" borderId="0" applyFont="0" applyFill="0" applyBorder="0" applyAlignment="0" applyProtection="0"/>
    <xf numFmtId="234" fontId="12" fillId="0" borderId="0" applyFill="0" applyBorder="0" applyAlignment="0" applyProtection="0"/>
    <xf numFmtId="235" fontId="12" fillId="0" borderId="0" applyFont="0" applyFill="0" applyBorder="0" applyAlignment="0" applyProtection="0"/>
    <xf numFmtId="236" fontId="12" fillId="0" borderId="0" applyFont="0" applyFill="0" applyBorder="0" applyAlignment="0" applyProtection="0"/>
    <xf numFmtId="237" fontId="12" fillId="0" borderId="0" applyFont="0" applyFill="0" applyBorder="0" applyAlignment="0" applyProtection="0"/>
    <xf numFmtId="238" fontId="12" fillId="0" borderId="0" applyFont="0" applyFill="0" applyBorder="0" applyAlignment="0" applyProtection="0"/>
    <xf numFmtId="239" fontId="58" fillId="0" borderId="0">
      <protection locked="0"/>
    </xf>
    <xf numFmtId="172" fontId="113" fillId="0" borderId="0" applyFont="0" applyFill="0" applyBorder="0" applyAlignment="0" applyProtection="0">
      <alignment horizontal="right"/>
    </xf>
    <xf numFmtId="240" fontId="37" fillId="0" borderId="0" applyFont="0" applyFill="0" applyBorder="0" applyAlignment="0" applyProtection="0">
      <alignment horizontal="right"/>
    </xf>
    <xf numFmtId="172" fontId="114" fillId="6" borderId="0" applyNumberFormat="0" applyBorder="0" applyAlignment="0" applyProtection="0"/>
    <xf numFmtId="172" fontId="114" fillId="6" borderId="0" applyNumberFormat="0" applyBorder="0" applyAlignment="0" applyProtection="0"/>
    <xf numFmtId="172" fontId="114" fillId="6" borderId="0" applyNumberFormat="0" applyBorder="0" applyAlignment="0" applyProtection="0"/>
    <xf numFmtId="172" fontId="114" fillId="6" borderId="0" applyNumberFormat="0" applyBorder="0" applyAlignment="0" applyProtection="0"/>
    <xf numFmtId="172" fontId="114" fillId="6" borderId="0" applyNumberFormat="0" applyBorder="0" applyAlignment="0" applyProtection="0"/>
    <xf numFmtId="172" fontId="114" fillId="6" borderId="0" applyNumberFormat="0" applyBorder="0" applyAlignment="0" applyProtection="0"/>
    <xf numFmtId="172" fontId="114" fillId="6" borderId="0" applyNumberFormat="0" applyBorder="0" applyAlignment="0" applyProtection="0"/>
    <xf numFmtId="172" fontId="114" fillId="6" borderId="0" applyNumberFormat="0" applyBorder="0" applyAlignment="0" applyProtection="0"/>
    <xf numFmtId="172" fontId="114" fillId="6" borderId="0" applyNumberFormat="0" applyBorder="0" applyAlignment="0" applyProtection="0"/>
    <xf numFmtId="172" fontId="114" fillId="6" borderId="0" applyNumberFormat="0" applyBorder="0" applyAlignment="0" applyProtection="0"/>
    <xf numFmtId="0" fontId="115" fillId="53" borderId="0" applyNumberFormat="0" applyBorder="0" applyAlignment="0" applyProtection="0"/>
    <xf numFmtId="172" fontId="114" fillId="6" borderId="0" applyNumberFormat="0" applyBorder="0" applyAlignment="0" applyProtection="0"/>
    <xf numFmtId="172" fontId="114" fillId="6" borderId="0" applyNumberFormat="0" applyBorder="0" applyAlignment="0" applyProtection="0"/>
    <xf numFmtId="172" fontId="115" fillId="6" borderId="0" applyNumberFormat="0" applyBorder="0" applyAlignment="0" applyProtection="0"/>
    <xf numFmtId="172" fontId="115" fillId="6" borderId="0" applyNumberFormat="0" applyBorder="0" applyAlignment="0" applyProtection="0"/>
    <xf numFmtId="172" fontId="115" fillId="6" borderId="0" applyNumberFormat="0" applyBorder="0" applyAlignment="0" applyProtection="0"/>
    <xf numFmtId="0" fontId="115" fillId="53" borderId="0" applyNumberFormat="0" applyBorder="0" applyAlignment="0" applyProtection="0"/>
    <xf numFmtId="172" fontId="115" fillId="6" borderId="0" applyNumberFormat="0" applyBorder="0" applyAlignment="0" applyProtection="0"/>
    <xf numFmtId="172" fontId="115" fillId="6" borderId="0" applyNumberFormat="0" applyBorder="0" applyAlignment="0" applyProtection="0"/>
    <xf numFmtId="172" fontId="115" fillId="6" borderId="0" applyNumberFormat="0" applyBorder="0" applyAlignment="0" applyProtection="0"/>
    <xf numFmtId="0" fontId="115" fillId="53" borderId="0" applyNumberFormat="0" applyBorder="0" applyAlignment="0" applyProtection="0"/>
    <xf numFmtId="0" fontId="115" fillId="53" borderId="0" applyNumberFormat="0" applyBorder="0" applyAlignment="0" applyProtection="0"/>
    <xf numFmtId="0" fontId="115" fillId="53" borderId="0" applyNumberFormat="0" applyBorder="0" applyAlignment="0" applyProtection="0"/>
    <xf numFmtId="0" fontId="115" fillId="53" borderId="0" applyNumberFormat="0" applyBorder="0" applyAlignment="0" applyProtection="0"/>
    <xf numFmtId="172" fontId="114" fillId="6" borderId="0" applyNumberFormat="0" applyBorder="0" applyAlignment="0" applyProtection="0"/>
    <xf numFmtId="172" fontId="114" fillId="6" borderId="0" applyNumberFormat="0" applyBorder="0" applyAlignment="0" applyProtection="0"/>
    <xf numFmtId="0" fontId="19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172" fontId="22" fillId="0" borderId="0"/>
    <xf numFmtId="172" fontId="12" fillId="0" borderId="0"/>
    <xf numFmtId="172" fontId="117" fillId="0" borderId="0"/>
    <xf numFmtId="186" fontId="118" fillId="0" borderId="0"/>
    <xf numFmtId="172" fontId="117" fillId="0" borderId="0"/>
    <xf numFmtId="186" fontId="118" fillId="0" borderId="0"/>
    <xf numFmtId="172" fontId="15" fillId="0" borderId="0"/>
    <xf numFmtId="172" fontId="12" fillId="0" borderId="0"/>
    <xf numFmtId="0" fontId="3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1" fontId="12" fillId="0" borderId="0"/>
    <xf numFmtId="0" fontId="3" fillId="0" borderId="0"/>
    <xf numFmtId="172" fontId="29" fillId="0" borderId="0"/>
    <xf numFmtId="172" fontId="12" fillId="0" borderId="0"/>
    <xf numFmtId="0" fontId="119" fillId="0" borderId="0"/>
    <xf numFmtId="0" fontId="29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0" fontId="16" fillId="0" borderId="0">
      <alignment vertical="center"/>
    </xf>
    <xf numFmtId="172" fontId="29" fillId="0" borderId="0"/>
    <xf numFmtId="172" fontId="29" fillId="0" borderId="0"/>
    <xf numFmtId="172" fontId="29" fillId="0" borderId="0"/>
    <xf numFmtId="0" fontId="12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0" fontId="47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172" fontId="27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12" fillId="0" borderId="0"/>
    <xf numFmtId="172" fontId="12" fillId="0" borderId="0"/>
    <xf numFmtId="172" fontId="29" fillId="0" borderId="0"/>
    <xf numFmtId="172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12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7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12" fillId="0" borderId="0">
      <alignment vertical="top"/>
    </xf>
    <xf numFmtId="172" fontId="12" fillId="0" borderId="0">
      <alignment vertical="top"/>
    </xf>
    <xf numFmtId="172" fontId="12" fillId="0" borderId="0">
      <alignment vertical="top"/>
    </xf>
    <xf numFmtId="172" fontId="16" fillId="0" borderId="0">
      <alignment vertical="top"/>
    </xf>
    <xf numFmtId="0" fontId="120" fillId="0" borderId="0"/>
    <xf numFmtId="0" fontId="47" fillId="0" borderId="0"/>
    <xf numFmtId="172" fontId="29" fillId="0" borderId="0"/>
    <xf numFmtId="172" fontId="29" fillId="0" borderId="0"/>
    <xf numFmtId="172" fontId="29" fillId="0" borderId="0"/>
    <xf numFmtId="0" fontId="3" fillId="0" borderId="0"/>
    <xf numFmtId="0" fontId="3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12" fillId="0" borderId="0"/>
    <xf numFmtId="172" fontId="12" fillId="0" borderId="0"/>
    <xf numFmtId="172" fontId="3" fillId="0" borderId="0"/>
    <xf numFmtId="172" fontId="12" fillId="0" borderId="0"/>
    <xf numFmtId="172" fontId="12" fillId="0" borderId="0"/>
    <xf numFmtId="172" fontId="29" fillId="0" borderId="0"/>
    <xf numFmtId="172" fontId="12" fillId="0" borderId="0"/>
    <xf numFmtId="172" fontId="12" fillId="0" borderId="0"/>
    <xf numFmtId="172" fontId="12" fillId="0" borderId="0"/>
    <xf numFmtId="172" fontId="16" fillId="0" borderId="0">
      <alignment vertical="top"/>
    </xf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0" fontId="3" fillId="0" borderId="0"/>
    <xf numFmtId="241" fontId="46" fillId="0" borderId="0"/>
    <xf numFmtId="172" fontId="3" fillId="0" borderId="0"/>
    <xf numFmtId="0" fontId="2" fillId="0" borderId="0"/>
    <xf numFmtId="164" fontId="19" fillId="0" borderId="0"/>
    <xf numFmtId="172" fontId="29" fillId="0" borderId="0"/>
    <xf numFmtId="172" fontId="29" fillId="0" borderId="0"/>
    <xf numFmtId="172" fontId="29" fillId="0" borderId="0"/>
    <xf numFmtId="172" fontId="12" fillId="0" borderId="0">
      <alignment vertical="top"/>
    </xf>
    <xf numFmtId="172" fontId="12" fillId="0" borderId="0">
      <alignment vertical="top"/>
    </xf>
    <xf numFmtId="172" fontId="12" fillId="0" borderId="0">
      <alignment vertical="top"/>
    </xf>
    <xf numFmtId="172" fontId="3" fillId="0" borderId="0"/>
    <xf numFmtId="172" fontId="29" fillId="0" borderId="0"/>
    <xf numFmtId="0" fontId="3" fillId="0" borderId="0"/>
    <xf numFmtId="172" fontId="29" fillId="0" borderId="0"/>
    <xf numFmtId="241" fontId="46" fillId="0" borderId="0"/>
    <xf numFmtId="241" fontId="46" fillId="0" borderId="0"/>
    <xf numFmtId="241" fontId="46" fillId="0" borderId="0"/>
    <xf numFmtId="241" fontId="4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172" fontId="27" fillId="0" borderId="0"/>
    <xf numFmtId="0" fontId="12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172" fontId="3" fillId="0" borderId="0"/>
    <xf numFmtId="0" fontId="12" fillId="0" borderId="0"/>
    <xf numFmtId="0" fontId="3" fillId="0" borderId="0"/>
    <xf numFmtId="172" fontId="12" fillId="0" borderId="0"/>
    <xf numFmtId="172" fontId="12" fillId="0" borderId="0"/>
    <xf numFmtId="172" fontId="12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2" fillId="0" borderId="0"/>
    <xf numFmtId="0" fontId="2" fillId="0" borderId="0"/>
    <xf numFmtId="0" fontId="47" fillId="0" borderId="0"/>
    <xf numFmtId="0" fontId="3" fillId="0" borderId="0"/>
    <xf numFmtId="0" fontId="3" fillId="0" borderId="0"/>
    <xf numFmtId="0" fontId="3" fillId="0" borderId="0"/>
    <xf numFmtId="172" fontId="3" fillId="0" borderId="0"/>
    <xf numFmtId="172" fontId="29" fillId="0" borderId="0"/>
    <xf numFmtId="172" fontId="29" fillId="0" borderId="0"/>
    <xf numFmtId="172" fontId="29" fillId="0" borderId="0"/>
    <xf numFmtId="0" fontId="3" fillId="0" borderId="0"/>
    <xf numFmtId="172" fontId="29" fillId="0" borderId="0"/>
    <xf numFmtId="172" fontId="29" fillId="0" borderId="0"/>
    <xf numFmtId="172" fontId="29" fillId="0" borderId="0"/>
    <xf numFmtId="0" fontId="3" fillId="0" borderId="0"/>
    <xf numFmtId="172" fontId="29" fillId="0" borderId="0"/>
    <xf numFmtId="0" fontId="12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12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12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172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2" fontId="12" fillId="13" borderId="31" applyNumberFormat="0" applyFont="0" applyAlignment="0" applyProtection="0"/>
    <xf numFmtId="172" fontId="12" fillId="13" borderId="31" applyNumberFormat="0" applyFont="0" applyAlignment="0" applyProtection="0"/>
    <xf numFmtId="172" fontId="12" fillId="13" borderId="31" applyNumberFormat="0" applyFont="0" applyAlignment="0" applyProtection="0"/>
    <xf numFmtId="172" fontId="12" fillId="13" borderId="31" applyNumberFormat="0" applyFont="0" applyAlignment="0" applyProtection="0"/>
    <xf numFmtId="172" fontId="12" fillId="13" borderId="31" applyNumberFormat="0" applyFont="0" applyAlignment="0" applyProtection="0"/>
    <xf numFmtId="172" fontId="12" fillId="13" borderId="31" applyNumberFormat="0" applyFont="0" applyAlignment="0" applyProtection="0"/>
    <xf numFmtId="172" fontId="12" fillId="13" borderId="31" applyNumberFormat="0" applyFont="0" applyAlignment="0" applyProtection="0"/>
    <xf numFmtId="172" fontId="12" fillId="13" borderId="31" applyNumberFormat="0" applyFont="0" applyAlignment="0" applyProtection="0"/>
    <xf numFmtId="172" fontId="12" fillId="13" borderId="31" applyNumberFormat="0" applyFont="0" applyAlignment="0" applyProtection="0"/>
    <xf numFmtId="172" fontId="12" fillId="13" borderId="31" applyNumberFormat="0" applyFont="0" applyAlignment="0" applyProtection="0"/>
    <xf numFmtId="0" fontId="12" fillId="54" borderId="31" applyNumberFormat="0" applyAlignment="0" applyProtection="0"/>
    <xf numFmtId="172" fontId="12" fillId="13" borderId="31" applyNumberFormat="0" applyFont="0" applyAlignment="0" applyProtection="0"/>
    <xf numFmtId="172" fontId="12" fillId="13" borderId="31" applyNumberFormat="0" applyFont="0" applyAlignment="0" applyProtection="0"/>
    <xf numFmtId="0" fontId="12" fillId="54" borderId="31" applyNumberFormat="0" applyAlignment="0" applyProtection="0"/>
    <xf numFmtId="0" fontId="3" fillId="2" borderId="1" applyNumberFormat="0" applyFont="0" applyAlignment="0" applyProtection="0"/>
    <xf numFmtId="0" fontId="12" fillId="54" borderId="31" applyNumberFormat="0" applyAlignment="0" applyProtection="0"/>
    <xf numFmtId="0" fontId="12" fillId="54" borderId="31" applyNumberFormat="0" applyAlignment="0" applyProtection="0"/>
    <xf numFmtId="0" fontId="12" fillId="54" borderId="31" applyNumberFormat="0" applyAlignment="0" applyProtection="0"/>
    <xf numFmtId="0" fontId="12" fillId="54" borderId="31" applyNumberFormat="0" applyAlignment="0" applyProtection="0"/>
    <xf numFmtId="172" fontId="12" fillId="13" borderId="31" applyNumberFormat="0" applyFont="0" applyAlignment="0" applyProtection="0"/>
    <xf numFmtId="172" fontId="12" fillId="13" borderId="31" applyNumberFormat="0" applyFon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33" fillId="0" borderId="0">
      <alignment horizontal="left" vertical="center" wrapText="1"/>
    </xf>
    <xf numFmtId="172" fontId="121" fillId="47" borderId="32" applyNumberFormat="0" applyAlignment="0" applyProtection="0"/>
    <xf numFmtId="172" fontId="121" fillId="47" borderId="32" applyNumberFormat="0" applyAlignment="0" applyProtection="0"/>
    <xf numFmtId="172" fontId="121" fillId="47" borderId="32" applyNumberFormat="0" applyAlignment="0" applyProtection="0"/>
    <xf numFmtId="172" fontId="121" fillId="47" borderId="32" applyNumberFormat="0" applyAlignment="0" applyProtection="0"/>
    <xf numFmtId="172" fontId="121" fillId="47" borderId="32" applyNumberFormat="0" applyAlignment="0" applyProtection="0"/>
    <xf numFmtId="172" fontId="121" fillId="47" borderId="32" applyNumberFormat="0" applyAlignment="0" applyProtection="0"/>
    <xf numFmtId="172" fontId="121" fillId="47" borderId="32" applyNumberFormat="0" applyAlignment="0" applyProtection="0"/>
    <xf numFmtId="172" fontId="121" fillId="47" borderId="32" applyNumberFormat="0" applyAlignment="0" applyProtection="0"/>
    <xf numFmtId="172" fontId="121" fillId="47" borderId="32" applyNumberFormat="0" applyAlignment="0" applyProtection="0"/>
    <xf numFmtId="172" fontId="121" fillId="47" borderId="32" applyNumberFormat="0" applyAlignment="0" applyProtection="0"/>
    <xf numFmtId="0" fontId="121" fillId="48" borderId="32" applyNumberFormat="0" applyAlignment="0" applyProtection="0"/>
    <xf numFmtId="172" fontId="121" fillId="47" borderId="32" applyNumberFormat="0" applyAlignment="0" applyProtection="0"/>
    <xf numFmtId="172" fontId="121" fillId="47" borderId="32" applyNumberFormat="0" applyAlignment="0" applyProtection="0"/>
    <xf numFmtId="172" fontId="121" fillId="49" borderId="32" applyNumberFormat="0" applyAlignment="0" applyProtection="0"/>
    <xf numFmtId="172" fontId="121" fillId="49" borderId="32" applyNumberFormat="0" applyAlignment="0" applyProtection="0"/>
    <xf numFmtId="172" fontId="121" fillId="49" borderId="32" applyNumberFormat="0" applyAlignment="0" applyProtection="0"/>
    <xf numFmtId="0" fontId="121" fillId="48" borderId="32" applyNumberFormat="0" applyAlignment="0" applyProtection="0"/>
    <xf numFmtId="172" fontId="121" fillId="49" borderId="32" applyNumberFormat="0" applyAlignment="0" applyProtection="0"/>
    <xf numFmtId="172" fontId="121" fillId="49" borderId="32" applyNumberFormat="0" applyAlignment="0" applyProtection="0"/>
    <xf numFmtId="172" fontId="121" fillId="49" borderId="32" applyNumberFormat="0" applyAlignment="0" applyProtection="0"/>
    <xf numFmtId="0" fontId="121" fillId="48" borderId="32" applyNumberFormat="0" applyAlignment="0" applyProtection="0"/>
    <xf numFmtId="0" fontId="121" fillId="48" borderId="32" applyNumberFormat="0" applyAlignment="0" applyProtection="0"/>
    <xf numFmtId="0" fontId="121" fillId="48" borderId="32" applyNumberFormat="0" applyAlignment="0" applyProtection="0"/>
    <xf numFmtId="0" fontId="121" fillId="48" borderId="32" applyNumberFormat="0" applyAlignment="0" applyProtection="0"/>
    <xf numFmtId="172" fontId="121" fillId="47" borderId="32" applyNumberFormat="0" applyAlignment="0" applyProtection="0"/>
    <xf numFmtId="172" fontId="121" fillId="47" borderId="32" applyNumberFormat="0" applyAlignment="0" applyProtection="0"/>
    <xf numFmtId="243" fontId="16" fillId="47" borderId="0">
      <alignment horizontal="right"/>
    </xf>
    <xf numFmtId="243" fontId="16" fillId="47" borderId="0">
      <alignment horizontal="right"/>
    </xf>
    <xf numFmtId="243" fontId="16" fillId="47" borderId="0">
      <alignment horizontal="right"/>
    </xf>
    <xf numFmtId="0" fontId="122" fillId="57" borderId="0">
      <alignment horizontal="center"/>
    </xf>
    <xf numFmtId="0" fontId="122" fillId="57" borderId="0">
      <alignment horizontal="center"/>
    </xf>
    <xf numFmtId="0" fontId="65" fillId="58" borderId="43"/>
    <xf numFmtId="0" fontId="65" fillId="58" borderId="43"/>
    <xf numFmtId="0" fontId="123" fillId="47" borderId="0" applyBorder="0">
      <alignment horizontal="centerContinuous"/>
    </xf>
    <xf numFmtId="0" fontId="123" fillId="47" borderId="0" applyBorder="0">
      <alignment horizontal="centerContinuous"/>
    </xf>
    <xf numFmtId="0" fontId="124" fillId="58" borderId="0" applyBorder="0">
      <alignment horizontal="centerContinuous"/>
    </xf>
    <xf numFmtId="0" fontId="124" fillId="58" borderId="0" applyBorder="0">
      <alignment horizontal="centerContinuous"/>
    </xf>
    <xf numFmtId="1" fontId="125" fillId="0" borderId="0" applyProtection="0">
      <alignment horizontal="right" vertical="center"/>
    </xf>
    <xf numFmtId="164" fontId="27" fillId="0" borderId="0" applyFont="0" applyFill="0" applyBorder="0" applyAlignment="0" applyProtection="0"/>
    <xf numFmtId="0" fontId="53" fillId="0" borderId="0"/>
    <xf numFmtId="197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4" fillId="0" borderId="44" applyNumberFormat="0" applyBorder="0"/>
    <xf numFmtId="172" fontId="126" fillId="0" borderId="0" applyFont="0"/>
    <xf numFmtId="244" fontId="58" fillId="0" borderId="0">
      <protection locked="0"/>
    </xf>
    <xf numFmtId="193" fontId="12" fillId="0" borderId="0" applyFill="0" applyBorder="0" applyAlignment="0"/>
    <xf numFmtId="194" fontId="39" fillId="0" borderId="0" applyFill="0" applyBorder="0" applyAlignment="0"/>
    <xf numFmtId="193" fontId="12" fillId="0" borderId="0" applyFill="0" applyBorder="0" applyAlignment="0"/>
    <xf numFmtId="198" fontId="12" fillId="0" borderId="0" applyFill="0" applyBorder="0" applyAlignment="0"/>
    <xf numFmtId="194" fontId="39" fillId="0" borderId="0" applyFill="0" applyBorder="0" applyAlignment="0"/>
    <xf numFmtId="172" fontId="54" fillId="0" borderId="0" applyNumberFormat="0" applyFont="0" applyFill="0" applyBorder="0" applyAlignment="0" applyProtection="0">
      <alignment horizontal="left"/>
    </xf>
    <xf numFmtId="15" fontId="54" fillId="0" borderId="0" applyFont="0" applyFill="0" applyBorder="0" applyAlignment="0" applyProtection="0"/>
    <xf numFmtId="4" fontId="54" fillId="0" borderId="0" applyFont="0" applyFill="0" applyBorder="0" applyAlignment="0" applyProtection="0"/>
    <xf numFmtId="0" fontId="127" fillId="0" borderId="45">
      <alignment horizontal="center"/>
    </xf>
    <xf numFmtId="3" fontId="54" fillId="0" borderId="0" applyFont="0" applyFill="0" applyBorder="0" applyAlignment="0" applyProtection="0"/>
    <xf numFmtId="14" fontId="128" fillId="0" borderId="0" applyNumberFormat="0" applyFill="0" applyBorder="0" applyAlignment="0" applyProtection="0">
      <alignment horizontal="left"/>
    </xf>
    <xf numFmtId="38" fontId="128" fillId="0" borderId="0"/>
    <xf numFmtId="0" fontId="34" fillId="0" borderId="12" applyFont="0" applyBorder="0"/>
    <xf numFmtId="227" fontId="34" fillId="0" borderId="0" applyFont="0" applyFill="0" applyBorder="0" applyAlignment="0" applyProtection="0"/>
    <xf numFmtId="171" fontId="34" fillId="0" borderId="0" applyFont="0"/>
    <xf numFmtId="228" fontId="129" fillId="0" borderId="12" applyFont="0" applyBorder="0"/>
    <xf numFmtId="0" fontId="53" fillId="0" borderId="0"/>
    <xf numFmtId="4" fontId="76" fillId="6" borderId="46" applyNumberFormat="0" applyProtection="0">
      <alignment vertical="center"/>
    </xf>
    <xf numFmtId="4" fontId="130" fillId="59" borderId="46" applyNumberFormat="0" applyProtection="0">
      <alignment vertical="center"/>
    </xf>
    <xf numFmtId="4" fontId="76" fillId="59" borderId="46" applyNumberFormat="0" applyProtection="0">
      <alignment horizontal="left" vertical="center" indent="1"/>
    </xf>
    <xf numFmtId="172" fontId="76" fillId="59" borderId="46" applyNumberFormat="0" applyProtection="0">
      <alignment horizontal="left" vertical="top" indent="1"/>
    </xf>
    <xf numFmtId="4" fontId="131" fillId="60" borderId="0" applyNumberFormat="0" applyProtection="0">
      <alignment horizontal="left" vertical="center" wrapText="1"/>
    </xf>
    <xf numFmtId="4" fontId="16" fillId="12" borderId="46" applyNumberFormat="0" applyProtection="0">
      <alignment horizontal="right" vertical="center"/>
    </xf>
    <xf numFmtId="4" fontId="16" fillId="10" borderId="46" applyNumberFormat="0" applyProtection="0">
      <alignment horizontal="right" vertical="center"/>
    </xf>
    <xf numFmtId="4" fontId="16" fillId="42" borderId="46" applyNumberFormat="0" applyProtection="0">
      <alignment horizontal="right" vertical="center"/>
    </xf>
    <xf numFmtId="4" fontId="16" fillId="27" borderId="46" applyNumberFormat="0" applyProtection="0">
      <alignment horizontal="right" vertical="center"/>
    </xf>
    <xf numFmtId="4" fontId="16" fillId="36" borderId="46" applyNumberFormat="0" applyProtection="0">
      <alignment horizontal="right" vertical="center"/>
    </xf>
    <xf numFmtId="4" fontId="16" fillId="30" borderId="46" applyNumberFormat="0" applyProtection="0">
      <alignment horizontal="right" vertical="center"/>
    </xf>
    <xf numFmtId="4" fontId="16" fillId="44" borderId="46" applyNumberFormat="0" applyProtection="0">
      <alignment horizontal="right" vertical="center"/>
    </xf>
    <xf numFmtId="4" fontId="16" fillId="61" borderId="46" applyNumberFormat="0" applyProtection="0">
      <alignment horizontal="right" vertical="center"/>
    </xf>
    <xf numFmtId="4" fontId="16" fillId="25" borderId="46" applyNumberFormat="0" applyProtection="0">
      <alignment horizontal="right" vertical="center"/>
    </xf>
    <xf numFmtId="4" fontId="37" fillId="62" borderId="0" applyNumberFormat="0" applyProtection="0">
      <alignment horizontal="left" vertical="center" indent="1"/>
    </xf>
    <xf numFmtId="4" fontId="16" fillId="60" borderId="0" applyNumberFormat="0" applyProtection="0">
      <alignment horizontal="left" vertical="center" indent="1"/>
    </xf>
    <xf numFmtId="4" fontId="132" fillId="63" borderId="0" applyNumberFormat="0" applyProtection="0">
      <alignment horizontal="left" vertical="center" indent="1"/>
    </xf>
    <xf numFmtId="4" fontId="16" fillId="64" borderId="46" applyNumberFormat="0" applyProtection="0">
      <alignment horizontal="right" vertical="center"/>
    </xf>
    <xf numFmtId="4" fontId="37" fillId="60" borderId="0" applyNumberFormat="0" applyProtection="0">
      <alignment horizontal="left" vertical="center" indent="1"/>
    </xf>
    <xf numFmtId="4" fontId="131" fillId="60" borderId="0" applyNumberFormat="0" applyProtection="0">
      <alignment horizontal="left" vertical="center"/>
    </xf>
    <xf numFmtId="172" fontId="12" fillId="63" borderId="46" applyNumberFormat="0" applyProtection="0">
      <alignment horizontal="left" vertical="center" indent="1"/>
    </xf>
    <xf numFmtId="172" fontId="12" fillId="63" borderId="46" applyNumberFormat="0" applyProtection="0">
      <alignment horizontal="left" vertical="top" indent="1"/>
    </xf>
    <xf numFmtId="172" fontId="12" fillId="65" borderId="46" applyNumberFormat="0" applyProtection="0">
      <alignment horizontal="left" vertical="center" indent="1"/>
    </xf>
    <xf numFmtId="172" fontId="12" fillId="65" borderId="46" applyNumberFormat="0" applyProtection="0">
      <alignment horizontal="left" vertical="top" indent="1"/>
    </xf>
    <xf numFmtId="172" fontId="12" fillId="66" borderId="46" applyNumberFormat="0" applyProtection="0">
      <alignment horizontal="left" vertical="center" indent="1"/>
    </xf>
    <xf numFmtId="172" fontId="12" fillId="66" borderId="46" applyNumberFormat="0" applyProtection="0">
      <alignment horizontal="left" vertical="top" indent="1"/>
    </xf>
    <xf numFmtId="172" fontId="12" fillId="67" borderId="46" applyNumberFormat="0" applyProtection="0">
      <alignment horizontal="left" vertical="center" indent="1"/>
    </xf>
    <xf numFmtId="172" fontId="12" fillId="67" borderId="46" applyNumberFormat="0" applyProtection="0">
      <alignment horizontal="left" vertical="top" indent="1"/>
    </xf>
    <xf numFmtId="4" fontId="16" fillId="56" borderId="46" applyNumberFormat="0" applyProtection="0">
      <alignment vertical="center"/>
    </xf>
    <xf numFmtId="4" fontId="133" fillId="56" borderId="46" applyNumberFormat="0" applyProtection="0">
      <alignment vertical="center"/>
    </xf>
    <xf numFmtId="4" fontId="16" fillId="56" borderId="46" applyNumberFormat="0" applyProtection="0">
      <alignment horizontal="left" vertical="center" indent="1"/>
    </xf>
    <xf numFmtId="172" fontId="16" fillId="56" borderId="46" applyNumberFormat="0" applyProtection="0">
      <alignment horizontal="left" vertical="top" indent="1"/>
    </xf>
    <xf numFmtId="4" fontId="16" fillId="68" borderId="46" applyNumberFormat="0" applyProtection="0">
      <alignment horizontal="right" vertical="center"/>
    </xf>
    <xf numFmtId="4" fontId="12" fillId="49" borderId="46" applyNumberFormat="0" applyProtection="0">
      <alignment horizontal="right" vertical="center"/>
    </xf>
    <xf numFmtId="4" fontId="16" fillId="64" borderId="46" applyNumberFormat="0" applyProtection="0">
      <alignment horizontal="left" vertical="center" indent="1"/>
    </xf>
    <xf numFmtId="172" fontId="16" fillId="65" borderId="46" applyNumberFormat="0" applyProtection="0">
      <alignment horizontal="center" vertical="top" wrapText="1"/>
    </xf>
    <xf numFmtId="4" fontId="20" fillId="69" borderId="0" applyNumberFormat="0" applyProtection="0">
      <alignment horizontal="left" vertical="center"/>
    </xf>
    <xf numFmtId="4" fontId="77" fillId="68" borderId="46" applyNumberFormat="0" applyProtection="0">
      <alignment horizontal="right" vertical="center"/>
    </xf>
    <xf numFmtId="172" fontId="12" fillId="13" borderId="0" applyNumberFormat="0" applyFont="0" applyBorder="0" applyAlignment="0" applyProtection="0"/>
    <xf numFmtId="172" fontId="12" fillId="47" borderId="0" applyNumberFormat="0" applyFont="0" applyBorder="0" applyAlignment="0" applyProtection="0"/>
    <xf numFmtId="172" fontId="12" fillId="49" borderId="0" applyNumberFormat="0" applyFont="0" applyBorder="0" applyAlignment="0" applyProtection="0"/>
    <xf numFmtId="172" fontId="12" fillId="0" borderId="0" applyNumberFormat="0" applyFont="0" applyFill="0" applyBorder="0" applyAlignment="0" applyProtection="0"/>
    <xf numFmtId="172" fontId="12" fillId="49" borderId="0" applyNumberFormat="0" applyFont="0" applyBorder="0" applyAlignment="0" applyProtection="0"/>
    <xf numFmtId="172" fontId="12" fillId="0" borderId="0" applyNumberFormat="0" applyFont="0" applyFill="0" applyBorder="0" applyAlignment="0" applyProtection="0"/>
    <xf numFmtId="172" fontId="12" fillId="0" borderId="0" applyNumberFormat="0" applyFont="0" applyBorder="0" applyAlignment="0" applyProtection="0"/>
    <xf numFmtId="168" fontId="134" fillId="0" borderId="0" applyFill="0" applyBorder="0" applyAlignment="0" applyProtection="0"/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35" fillId="0" borderId="0" applyNumberFormat="0" applyFill="0" applyBorder="0" applyAlignment="0" applyProtection="0">
      <alignment vertical="top"/>
      <protection locked="0"/>
    </xf>
    <xf numFmtId="172" fontId="12" fillId="0" borderId="0"/>
    <xf numFmtId="172" fontId="12" fillId="0" borderId="0"/>
    <xf numFmtId="172" fontId="18" fillId="0" borderId="0"/>
    <xf numFmtId="172" fontId="12" fillId="0" borderId="0"/>
    <xf numFmtId="172" fontId="16" fillId="0" borderId="0">
      <alignment vertical="top"/>
    </xf>
    <xf numFmtId="172" fontId="18" fillId="0" borderId="0"/>
    <xf numFmtId="172" fontId="12" fillId="0" borderId="0"/>
    <xf numFmtId="40" fontId="136" fillId="0" borderId="0" applyBorder="0">
      <alignment horizontal="right"/>
    </xf>
    <xf numFmtId="172" fontId="102" fillId="37" borderId="0" applyFont="0"/>
    <xf numFmtId="172" fontId="137" fillId="0" borderId="0" applyBorder="0" applyProtection="0">
      <alignment vertical="center"/>
    </xf>
    <xf numFmtId="215" fontId="37" fillId="0" borderId="16" applyBorder="0" applyProtection="0">
      <alignment horizontal="right" vertical="center"/>
    </xf>
    <xf numFmtId="172" fontId="138" fillId="70" borderId="0" applyBorder="0" applyProtection="0">
      <alignment horizontal="centerContinuous" vertical="center"/>
    </xf>
    <xf numFmtId="172" fontId="138" fillId="71" borderId="16" applyBorder="0" applyProtection="0">
      <alignment horizontal="centerContinuous" vertical="center"/>
    </xf>
    <xf numFmtId="172" fontId="139" fillId="0" borderId="0" applyFill="0" applyBorder="0" applyProtection="0">
      <alignment horizontal="left"/>
    </xf>
    <xf numFmtId="172" fontId="86" fillId="0" borderId="22" applyFill="0" applyBorder="0" applyProtection="0">
      <alignment horizontal="left" vertical="top"/>
    </xf>
    <xf numFmtId="172" fontId="140" fillId="0" borderId="0">
      <alignment horizontal="centerContinuous"/>
    </xf>
    <xf numFmtId="0" fontId="141" fillId="0" borderId="22">
      <alignment horizontal="left" vertical="center" wrapText="1"/>
    </xf>
    <xf numFmtId="49" fontId="16" fillId="0" borderId="0" applyFill="0" applyBorder="0" applyAlignment="0"/>
    <xf numFmtId="190" fontId="12" fillId="0" borderId="0" applyFill="0" applyBorder="0" applyAlignment="0"/>
    <xf numFmtId="245" fontId="12" fillId="0" borderId="0" applyFill="0" applyBorder="0" applyAlignment="0"/>
    <xf numFmtId="172" fontId="19" fillId="0" borderId="0" applyNumberFormat="0" applyFill="0" applyBorder="0" applyAlignment="0" applyProtection="0"/>
    <xf numFmtId="172" fontId="27" fillId="0" borderId="0" applyNumberFormat="0" applyFill="0" applyBorder="0" applyAlignment="0" applyProtection="0"/>
    <xf numFmtId="40" fontId="142" fillId="0" borderId="0"/>
    <xf numFmtId="172" fontId="143" fillId="0" borderId="0" applyNumberFormat="0" applyFill="0" applyBorder="0" applyAlignment="0" applyProtection="0"/>
    <xf numFmtId="172" fontId="143" fillId="0" borderId="0" applyNumberFormat="0" applyFill="0" applyBorder="0" applyAlignment="0" applyProtection="0"/>
    <xf numFmtId="172" fontId="143" fillId="0" borderId="0" applyNumberFormat="0" applyFill="0" applyBorder="0" applyAlignment="0" applyProtection="0"/>
    <xf numFmtId="172" fontId="143" fillId="0" borderId="0" applyNumberFormat="0" applyFill="0" applyBorder="0" applyAlignment="0" applyProtection="0"/>
    <xf numFmtId="172" fontId="143" fillId="0" borderId="0" applyNumberFormat="0" applyFill="0" applyBorder="0" applyAlignment="0" applyProtection="0"/>
    <xf numFmtId="172" fontId="143" fillId="0" borderId="0" applyNumberFormat="0" applyFill="0" applyBorder="0" applyAlignment="0" applyProtection="0"/>
    <xf numFmtId="172" fontId="143" fillId="0" borderId="0" applyNumberFormat="0" applyFill="0" applyBorder="0" applyAlignment="0" applyProtection="0"/>
    <xf numFmtId="172" fontId="143" fillId="0" borderId="0" applyNumberFormat="0" applyFill="0" applyBorder="0" applyAlignment="0" applyProtection="0"/>
    <xf numFmtId="172" fontId="143" fillId="0" borderId="0" applyNumberFormat="0" applyFill="0" applyBorder="0" applyAlignment="0" applyProtection="0"/>
    <xf numFmtId="172" fontId="14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72" fontId="143" fillId="0" borderId="0" applyNumberFormat="0" applyFill="0" applyBorder="0" applyAlignment="0" applyProtection="0"/>
    <xf numFmtId="172" fontId="143" fillId="0" borderId="0" applyNumberFormat="0" applyFill="0" applyBorder="0" applyAlignment="0" applyProtection="0"/>
    <xf numFmtId="172" fontId="75" fillId="0" borderId="0" applyNumberFormat="0" applyFill="0" applyBorder="0" applyAlignment="0" applyProtection="0"/>
    <xf numFmtId="172" fontId="75" fillId="0" borderId="0" applyNumberFormat="0" applyFill="0" applyBorder="0" applyAlignment="0" applyProtection="0"/>
    <xf numFmtId="172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72" fontId="75" fillId="0" borderId="0" applyNumberFormat="0" applyFill="0" applyBorder="0" applyAlignment="0" applyProtection="0"/>
    <xf numFmtId="172" fontId="75" fillId="0" borderId="0" applyNumberFormat="0" applyFill="0" applyBorder="0" applyAlignment="0" applyProtection="0"/>
    <xf numFmtId="172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72" fontId="143" fillId="0" borderId="0" applyNumberFormat="0" applyFill="0" applyBorder="0" applyAlignment="0" applyProtection="0"/>
    <xf numFmtId="172" fontId="143" fillId="0" borderId="0" applyNumberFormat="0" applyFill="0" applyBorder="0" applyAlignment="0" applyProtection="0"/>
    <xf numFmtId="172" fontId="144" fillId="0" borderId="47" applyNumberFormat="0" applyFill="0" applyAlignment="0" applyProtection="0"/>
    <xf numFmtId="172" fontId="144" fillId="0" borderId="47" applyNumberFormat="0" applyFill="0" applyAlignment="0" applyProtection="0"/>
    <xf numFmtId="172" fontId="144" fillId="0" borderId="47" applyNumberFormat="0" applyFill="0" applyAlignment="0" applyProtection="0"/>
    <xf numFmtId="172" fontId="144" fillId="0" borderId="47" applyNumberFormat="0" applyFill="0" applyAlignment="0" applyProtection="0"/>
    <xf numFmtId="172" fontId="144" fillId="0" borderId="47" applyNumberFormat="0" applyFill="0" applyAlignment="0" applyProtection="0"/>
    <xf numFmtId="172" fontId="144" fillId="0" borderId="47" applyNumberFormat="0" applyFill="0" applyAlignment="0" applyProtection="0"/>
    <xf numFmtId="172" fontId="144" fillId="0" borderId="47" applyNumberFormat="0" applyFill="0" applyAlignment="0" applyProtection="0"/>
    <xf numFmtId="172" fontId="144" fillId="0" borderId="47" applyNumberFormat="0" applyFill="0" applyAlignment="0" applyProtection="0"/>
    <xf numFmtId="172" fontId="144" fillId="0" borderId="47" applyNumberFormat="0" applyFill="0" applyAlignment="0" applyProtection="0"/>
    <xf numFmtId="172" fontId="144" fillId="0" borderId="47" applyNumberFormat="0" applyFill="0" applyAlignment="0" applyProtection="0"/>
    <xf numFmtId="0" fontId="144" fillId="0" borderId="33" applyNumberFormat="0" applyFill="0" applyAlignment="0" applyProtection="0"/>
    <xf numFmtId="172" fontId="144" fillId="0" borderId="47" applyNumberFormat="0" applyFill="0" applyAlignment="0" applyProtection="0"/>
    <xf numFmtId="172" fontId="144" fillId="0" borderId="47" applyNumberFormat="0" applyFill="0" applyAlignment="0" applyProtection="0"/>
    <xf numFmtId="172" fontId="144" fillId="0" borderId="33" applyNumberFormat="0" applyFill="0" applyAlignment="0" applyProtection="0"/>
    <xf numFmtId="172" fontId="144" fillId="0" borderId="33" applyNumberFormat="0" applyFill="0" applyAlignment="0" applyProtection="0"/>
    <xf numFmtId="172" fontId="144" fillId="0" borderId="33" applyNumberFormat="0" applyFill="0" applyAlignment="0" applyProtection="0"/>
    <xf numFmtId="0" fontId="144" fillId="0" borderId="33" applyNumberFormat="0" applyFill="0" applyAlignment="0" applyProtection="0"/>
    <xf numFmtId="172" fontId="144" fillId="0" borderId="33" applyNumberFormat="0" applyFill="0" applyAlignment="0" applyProtection="0"/>
    <xf numFmtId="172" fontId="144" fillId="0" borderId="33" applyNumberFormat="0" applyFill="0" applyAlignment="0" applyProtection="0"/>
    <xf numFmtId="172" fontId="144" fillId="0" borderId="33" applyNumberFormat="0" applyFill="0" applyAlignment="0" applyProtection="0"/>
    <xf numFmtId="172" fontId="144" fillId="0" borderId="33" applyNumberFormat="0" applyFill="0" applyAlignment="0" applyProtection="0"/>
    <xf numFmtId="172" fontId="144" fillId="0" borderId="33" applyNumberFormat="0" applyFill="0" applyAlignment="0" applyProtection="0"/>
    <xf numFmtId="0" fontId="144" fillId="0" borderId="33" applyNumberFormat="0" applyFill="0" applyAlignment="0" applyProtection="0"/>
    <xf numFmtId="0" fontId="144" fillId="0" borderId="33" applyNumberFormat="0" applyFill="0" applyAlignment="0" applyProtection="0"/>
    <xf numFmtId="0" fontId="144" fillId="0" borderId="33" applyNumberFormat="0" applyFill="0" applyAlignment="0" applyProtection="0"/>
    <xf numFmtId="0" fontId="144" fillId="0" borderId="33" applyNumberFormat="0" applyFill="0" applyAlignment="0" applyProtection="0"/>
    <xf numFmtId="172" fontId="144" fillId="0" borderId="47" applyNumberFormat="0" applyFill="0" applyAlignment="0" applyProtection="0"/>
    <xf numFmtId="172" fontId="144" fillId="0" borderId="47" applyNumberFormat="0" applyFill="0" applyAlignment="0" applyProtection="0"/>
    <xf numFmtId="246" fontId="19" fillId="0" borderId="0" applyFont="0" applyFill="0" applyBorder="0" applyAlignment="0" applyProtection="0"/>
    <xf numFmtId="247" fontId="112" fillId="0" borderId="0" applyFont="0" applyFill="0" applyBorder="0" applyAlignment="0" applyProtection="0"/>
    <xf numFmtId="172" fontId="145" fillId="0" borderId="0">
      <alignment horizontal="fill"/>
    </xf>
    <xf numFmtId="172" fontId="37" fillId="0" borderId="0"/>
    <xf numFmtId="248" fontId="112" fillId="0" borderId="0" applyFont="0" applyFill="0" applyBorder="0" applyAlignment="0" applyProtection="0"/>
    <xf numFmtId="249" fontId="112" fillId="0" borderId="0" applyFont="0" applyFill="0" applyBorder="0" applyAlignment="0" applyProtection="0"/>
    <xf numFmtId="172" fontId="108" fillId="0" borderId="0" applyNumberFormat="0" applyFill="0" applyBorder="0" applyAlignment="0" applyProtection="0"/>
    <xf numFmtId="172" fontId="108" fillId="0" borderId="0" applyNumberFormat="0" applyFill="0" applyBorder="0" applyAlignment="0" applyProtection="0"/>
    <xf numFmtId="172" fontId="108" fillId="0" borderId="0" applyNumberFormat="0" applyFill="0" applyBorder="0" applyAlignment="0" applyProtection="0"/>
    <xf numFmtId="172" fontId="108" fillId="0" borderId="0" applyNumberFormat="0" applyFill="0" applyBorder="0" applyAlignment="0" applyProtection="0"/>
    <xf numFmtId="172" fontId="108" fillId="0" borderId="0" applyNumberFormat="0" applyFill="0" applyBorder="0" applyAlignment="0" applyProtection="0"/>
    <xf numFmtId="172" fontId="108" fillId="0" borderId="0" applyNumberFormat="0" applyFill="0" applyBorder="0" applyAlignment="0" applyProtection="0"/>
    <xf numFmtId="172" fontId="108" fillId="0" borderId="0" applyNumberFormat="0" applyFill="0" applyBorder="0" applyAlignment="0" applyProtection="0"/>
    <xf numFmtId="172" fontId="108" fillId="0" borderId="0" applyNumberFormat="0" applyFill="0" applyBorder="0" applyAlignment="0" applyProtection="0"/>
    <xf numFmtId="172" fontId="108" fillId="0" borderId="0" applyNumberFormat="0" applyFill="0" applyBorder="0" applyAlignment="0" applyProtection="0"/>
    <xf numFmtId="172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172" fontId="108" fillId="0" borderId="0" applyNumberFormat="0" applyFill="0" applyBorder="0" applyAlignment="0" applyProtection="0"/>
    <xf numFmtId="172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172" fontId="108" fillId="0" borderId="0" applyNumberFormat="0" applyFill="0" applyBorder="0" applyAlignment="0" applyProtection="0"/>
    <xf numFmtId="172" fontId="108" fillId="0" borderId="0" applyNumberFormat="0" applyFill="0" applyBorder="0" applyAlignment="0" applyProtection="0"/>
    <xf numFmtId="172" fontId="37" fillId="0" borderId="0"/>
    <xf numFmtId="172" fontId="146" fillId="55" borderId="0">
      <alignment horizontal="center"/>
    </xf>
    <xf numFmtId="172" fontId="147" fillId="0" borderId="48" applyNumberFormat="0" applyBorder="0">
      <alignment wrapText="1"/>
    </xf>
    <xf numFmtId="250" fontId="27" fillId="0" borderId="0" applyFont="0" applyFill="0" applyBorder="0" applyAlignment="0" applyProtection="0"/>
    <xf numFmtId="251" fontId="27" fillId="0" borderId="0" applyFont="0" applyFill="0" applyBorder="0" applyAlignment="0" applyProtection="0"/>
    <xf numFmtId="15" fontId="37" fillId="0" borderId="0" applyFont="0" applyFill="0" applyBorder="0" applyAlignment="0" applyProtection="0"/>
    <xf numFmtId="206" fontId="110" fillId="0" borderId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/>
    <xf numFmtId="0" fontId="33" fillId="0" borderId="0"/>
    <xf numFmtId="164" fontId="150" fillId="0" borderId="0" applyFont="0" applyFill="0" applyBorder="0" applyAlignment="0" applyProtection="0"/>
    <xf numFmtId="166" fontId="150" fillId="0" borderId="0" applyFont="0" applyFill="0" applyBorder="0" applyAlignment="0" applyProtection="0"/>
    <xf numFmtId="166" fontId="12" fillId="0" borderId="0" applyFont="0" applyFill="0" applyBorder="0" applyAlignment="0" applyProtection="0"/>
    <xf numFmtId="172" fontId="12" fillId="0" borderId="0"/>
    <xf numFmtId="166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2" fontId="12" fillId="0" borderId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8" fillId="0" borderId="0" applyFont="0" applyFill="0" applyBorder="0" applyAlignment="0" applyProtection="0"/>
    <xf numFmtId="0" fontId="1" fillId="0" borderId="0"/>
  </cellStyleXfs>
  <cellXfs count="807">
    <xf numFmtId="0" fontId="0" fillId="0" borderId="0" xfId="0"/>
    <xf numFmtId="0" fontId="6" fillId="0" borderId="0" xfId="0" applyFont="1" applyProtection="1">
      <protection hidden="1"/>
    </xf>
    <xf numFmtId="0" fontId="8" fillId="0" borderId="0" xfId="0" applyFont="1"/>
    <xf numFmtId="0" fontId="6" fillId="0" borderId="0" xfId="0" applyFont="1"/>
    <xf numFmtId="0" fontId="8" fillId="74" borderId="49" xfId="0" applyFont="1" applyFill="1" applyBorder="1"/>
    <xf numFmtId="0" fontId="6" fillId="0" borderId="103" xfId="0" applyFont="1" applyBorder="1"/>
    <xf numFmtId="0" fontId="6" fillId="0" borderId="78" xfId="0" applyFont="1" applyBorder="1"/>
    <xf numFmtId="9" fontId="6" fillId="0" borderId="78" xfId="0" applyNumberFormat="1" applyFont="1" applyBorder="1"/>
    <xf numFmtId="0" fontId="6" fillId="0" borderId="97" xfId="0" applyFont="1" applyBorder="1"/>
    <xf numFmtId="0" fontId="6" fillId="0" borderId="35" xfId="0" applyFont="1" applyBorder="1"/>
    <xf numFmtId="171" fontId="6" fillId="0" borderId="35" xfId="2" applyNumberFormat="1" applyFont="1" applyBorder="1" applyAlignment="1" applyProtection="1">
      <alignment horizontal="center" vertical="center"/>
    </xf>
    <xf numFmtId="0" fontId="6" fillId="0" borderId="104" xfId="0" applyFont="1" applyBorder="1" applyAlignment="1">
      <alignment vertical="center"/>
    </xf>
    <xf numFmtId="0" fontId="6" fillId="0" borderId="76" xfId="0" applyFont="1" applyBorder="1" applyAlignment="1">
      <alignment wrapText="1"/>
    </xf>
    <xf numFmtId="171" fontId="6" fillId="0" borderId="76" xfId="2" applyNumberFormat="1" applyFont="1" applyBorder="1" applyAlignment="1" applyProtection="1">
      <alignment horizontal="center" vertical="center"/>
    </xf>
    <xf numFmtId="14" fontId="6" fillId="0" borderId="0" xfId="0" applyNumberFormat="1" applyFont="1"/>
    <xf numFmtId="166" fontId="9" fillId="74" borderId="77" xfId="3496" applyNumberFormat="1" applyFont="1" applyFill="1" applyBorder="1" applyAlignment="1">
      <alignment horizontal="left" vertical="center"/>
    </xf>
    <xf numFmtId="9" fontId="9" fillId="79" borderId="41" xfId="3496" applyNumberFormat="1" applyFont="1" applyFill="1" applyBorder="1" applyAlignment="1">
      <alignment horizontal="center" vertical="center"/>
    </xf>
    <xf numFmtId="9" fontId="6" fillId="0" borderId="0" xfId="0" applyNumberFormat="1" applyFont="1"/>
    <xf numFmtId="10" fontId="6" fillId="0" borderId="0" xfId="0" applyNumberFormat="1" applyFont="1"/>
    <xf numFmtId="171" fontId="6" fillId="0" borderId="0" xfId="0" applyNumberFormat="1" applyFont="1"/>
    <xf numFmtId="0" fontId="9" fillId="0" borderId="0" xfId="0" applyFont="1"/>
    <xf numFmtId="0" fontId="4" fillId="0" borderId="0" xfId="0" applyFont="1" applyProtection="1">
      <protection hidden="1"/>
    </xf>
    <xf numFmtId="0" fontId="151" fillId="0" borderId="0" xfId="0" applyFont="1" applyProtection="1">
      <protection hidden="1"/>
    </xf>
    <xf numFmtId="0" fontId="0" fillId="0" borderId="0" xfId="0" applyProtection="1">
      <protection hidden="1"/>
    </xf>
    <xf numFmtId="170" fontId="0" fillId="0" borderId="0" xfId="0" applyNumberFormat="1" applyProtection="1">
      <protection hidden="1"/>
    </xf>
    <xf numFmtId="9" fontId="0" fillId="0" borderId="0" xfId="0" applyNumberFormat="1" applyProtection="1">
      <protection hidden="1"/>
    </xf>
    <xf numFmtId="0" fontId="171" fillId="0" borderId="0" xfId="3496" applyFont="1" applyAlignment="1" applyProtection="1">
      <alignment horizontal="center" vertical="center"/>
      <protection hidden="1"/>
    </xf>
    <xf numFmtId="0" fontId="171" fillId="0" borderId="0" xfId="3496" applyFont="1" applyAlignment="1" applyProtection="1">
      <alignment horizontal="left" vertical="center" wrapText="1"/>
      <protection hidden="1"/>
    </xf>
    <xf numFmtId="0" fontId="171" fillId="74" borderId="50" xfId="3496" applyFont="1" applyFill="1" applyBorder="1" applyAlignment="1" applyProtection="1">
      <alignment horizontal="center" vertical="center"/>
      <protection hidden="1"/>
    </xf>
    <xf numFmtId="0" fontId="171" fillId="74" borderId="51" xfId="3496" applyFont="1" applyFill="1" applyBorder="1" applyAlignment="1" applyProtection="1">
      <alignment horizontal="left" vertical="center" wrapText="1"/>
      <protection hidden="1"/>
    </xf>
    <xf numFmtId="0" fontId="8" fillId="74" borderId="51" xfId="3496" applyFont="1" applyFill="1" applyBorder="1" applyAlignment="1" applyProtection="1">
      <alignment horizontal="center" vertical="center"/>
      <protection hidden="1"/>
    </xf>
    <xf numFmtId="0" fontId="8" fillId="74" borderId="100" xfId="3496" applyFont="1" applyFill="1" applyBorder="1" applyAlignment="1" applyProtection="1">
      <alignment horizontal="center" vertical="center"/>
      <protection hidden="1"/>
    </xf>
    <xf numFmtId="0" fontId="8" fillId="74" borderId="52" xfId="3496" applyFont="1" applyFill="1" applyBorder="1" applyAlignment="1" applyProtection="1">
      <alignment horizontal="center" vertical="center"/>
      <protection hidden="1"/>
    </xf>
    <xf numFmtId="0" fontId="8" fillId="0" borderId="11" xfId="3496" applyFont="1" applyBorder="1" applyAlignment="1" applyProtection="1">
      <alignment horizontal="center" vertical="center" textRotation="90"/>
      <protection hidden="1"/>
    </xf>
    <xf numFmtId="0" fontId="171" fillId="0" borderId="12" xfId="3496" applyFont="1" applyBorder="1" applyAlignment="1" applyProtection="1">
      <alignment horizontal="left" vertical="center" wrapText="1"/>
      <protection hidden="1"/>
    </xf>
    <xf numFmtId="166" fontId="171" fillId="0" borderId="12" xfId="3496" applyNumberFormat="1" applyFont="1" applyBorder="1" applyAlignment="1" applyProtection="1">
      <alignment horizontal="center" vertical="center"/>
      <protection hidden="1"/>
    </xf>
    <xf numFmtId="166" fontId="171" fillId="0" borderId="22" xfId="3496" applyNumberFormat="1" applyFont="1" applyBorder="1" applyAlignment="1" applyProtection="1">
      <alignment horizontal="center" vertical="center"/>
      <protection hidden="1"/>
    </xf>
    <xf numFmtId="166" fontId="171" fillId="0" borderId="15" xfId="3496" applyNumberFormat="1" applyFont="1" applyBorder="1" applyAlignment="1" applyProtection="1">
      <alignment horizontal="center" vertical="center"/>
      <protection hidden="1"/>
    </xf>
    <xf numFmtId="0" fontId="171" fillId="74" borderId="2" xfId="3496" applyFont="1" applyFill="1" applyBorder="1" applyAlignment="1" applyProtection="1">
      <alignment horizontal="left" vertical="center" wrapText="1"/>
      <protection hidden="1"/>
    </xf>
    <xf numFmtId="0" fontId="171" fillId="74" borderId="54" xfId="3496" applyFont="1" applyFill="1" applyBorder="1" applyAlignment="1" applyProtection="1">
      <alignment horizontal="left" vertical="center" wrapText="1"/>
      <protection hidden="1"/>
    </xf>
    <xf numFmtId="0" fontId="8" fillId="0" borderId="0" xfId="3496" applyFont="1" applyAlignment="1" applyProtection="1">
      <alignment horizontal="center" vertical="center" textRotation="90"/>
      <protection hidden="1"/>
    </xf>
    <xf numFmtId="166" fontId="171" fillId="0" borderId="0" xfId="3496" applyNumberFormat="1" applyFont="1" applyAlignment="1" applyProtection="1">
      <alignment horizontal="center" vertical="center"/>
      <protection hidden="1"/>
    </xf>
    <xf numFmtId="171" fontId="171" fillId="74" borderId="51" xfId="3496" applyNumberFormat="1" applyFont="1" applyFill="1" applyBorder="1" applyAlignment="1" applyProtection="1">
      <alignment horizontal="center" vertical="center"/>
      <protection hidden="1"/>
    </xf>
    <xf numFmtId="171" fontId="171" fillId="74" borderId="2" xfId="3496" applyNumberFormat="1" applyFont="1" applyFill="1" applyBorder="1" applyAlignment="1" applyProtection="1">
      <alignment horizontal="center" vertical="center"/>
      <protection hidden="1"/>
    </xf>
    <xf numFmtId="171" fontId="171" fillId="74" borderId="54" xfId="3496" applyNumberFormat="1" applyFont="1" applyFill="1" applyBorder="1" applyAlignment="1" applyProtection="1">
      <alignment horizontal="center" vertical="center"/>
      <protection hidden="1"/>
    </xf>
    <xf numFmtId="166" fontId="9" fillId="0" borderId="0" xfId="3496" applyNumberFormat="1" applyFont="1" applyAlignment="1" applyProtection="1">
      <alignment horizontal="center" vertical="center"/>
      <protection hidden="1"/>
    </xf>
    <xf numFmtId="0" fontId="171" fillId="0" borderId="0" xfId="3496" applyFont="1" applyProtection="1">
      <protection hidden="1"/>
    </xf>
    <xf numFmtId="166" fontId="167" fillId="0" borderId="0" xfId="1" applyFont="1" applyBorder="1" applyAlignment="1" applyProtection="1">
      <alignment vertical="center"/>
      <protection hidden="1"/>
    </xf>
    <xf numFmtId="166" fontId="166" fillId="0" borderId="0" xfId="2853" applyNumberFormat="1" applyFont="1" applyAlignment="1" applyProtection="1">
      <alignment vertical="center" wrapText="1"/>
      <protection hidden="1"/>
    </xf>
    <xf numFmtId="0" fontId="167" fillId="0" borderId="0" xfId="2853" applyFont="1" applyProtection="1">
      <alignment vertical="center"/>
      <protection hidden="1"/>
    </xf>
    <xf numFmtId="0" fontId="167" fillId="0" borderId="0" xfId="2853" applyFont="1" applyAlignment="1" applyProtection="1">
      <alignment horizontal="center" vertical="center"/>
      <protection hidden="1"/>
    </xf>
    <xf numFmtId="0" fontId="166" fillId="0" borderId="0" xfId="2853" applyFont="1" applyAlignment="1" applyProtection="1">
      <alignment vertical="center" wrapText="1"/>
      <protection hidden="1"/>
    </xf>
    <xf numFmtId="255" fontId="166" fillId="0" borderId="0" xfId="2141" applyNumberFormat="1" applyFont="1" applyBorder="1" applyAlignment="1" applyProtection="1">
      <alignment vertical="center"/>
      <protection hidden="1"/>
    </xf>
    <xf numFmtId="166" fontId="166" fillId="0" borderId="0" xfId="1" applyFont="1" applyBorder="1" applyAlignment="1" applyProtection="1">
      <alignment vertical="center" wrapText="1"/>
      <protection hidden="1"/>
    </xf>
    <xf numFmtId="255" fontId="166" fillId="0" borderId="0" xfId="2141" applyNumberFormat="1" applyFont="1" applyBorder="1" applyAlignment="1" applyProtection="1">
      <alignment horizontal="right" vertical="center"/>
      <protection hidden="1"/>
    </xf>
    <xf numFmtId="255" fontId="167" fillId="74" borderId="49" xfId="2141" applyNumberFormat="1" applyFont="1" applyFill="1" applyBorder="1" applyAlignment="1" applyProtection="1">
      <alignment horizontal="center" vertical="center"/>
      <protection hidden="1"/>
    </xf>
    <xf numFmtId="166" fontId="167" fillId="74" borderId="49" xfId="1" applyFont="1" applyFill="1" applyBorder="1" applyAlignment="1" applyProtection="1">
      <alignment horizontal="center" vertical="center"/>
      <protection hidden="1"/>
    </xf>
    <xf numFmtId="255" fontId="167" fillId="74" borderId="41" xfId="2141" applyNumberFormat="1" applyFont="1" applyFill="1" applyBorder="1" applyAlignment="1" applyProtection="1">
      <alignment horizontal="center" vertical="center"/>
      <protection hidden="1"/>
    </xf>
    <xf numFmtId="255" fontId="167" fillId="74" borderId="94" xfId="2141" applyNumberFormat="1" applyFont="1" applyFill="1" applyBorder="1" applyAlignment="1" applyProtection="1">
      <alignment horizontal="center" vertical="center"/>
      <protection hidden="1"/>
    </xf>
    <xf numFmtId="255" fontId="167" fillId="74" borderId="95" xfId="2141" applyNumberFormat="1" applyFont="1" applyFill="1" applyBorder="1" applyAlignment="1" applyProtection="1">
      <alignment horizontal="center" vertical="center"/>
      <protection hidden="1"/>
    </xf>
    <xf numFmtId="255" fontId="161" fillId="74" borderId="95" xfId="2141" applyNumberFormat="1" applyFont="1" applyFill="1" applyBorder="1" applyAlignment="1" applyProtection="1">
      <alignment horizontal="center" vertical="center"/>
      <protection hidden="1"/>
    </xf>
    <xf numFmtId="255" fontId="161" fillId="74" borderId="96" xfId="2141" applyNumberFormat="1" applyFont="1" applyFill="1" applyBorder="1" applyAlignment="1" applyProtection="1">
      <alignment horizontal="center" vertical="center"/>
      <protection hidden="1"/>
    </xf>
    <xf numFmtId="255" fontId="167" fillId="74" borderId="97" xfId="2141" applyNumberFormat="1" applyFont="1" applyFill="1" applyBorder="1" applyAlignment="1" applyProtection="1">
      <alignment horizontal="center" vertical="center"/>
      <protection hidden="1"/>
    </xf>
    <xf numFmtId="166" fontId="166" fillId="74" borderId="97" xfId="1" applyFont="1" applyFill="1" applyBorder="1" applyAlignment="1" applyProtection="1">
      <alignment horizontal="center" vertical="center"/>
      <protection hidden="1"/>
    </xf>
    <xf numFmtId="255" fontId="167" fillId="74" borderId="0" xfId="2141" applyNumberFormat="1" applyFont="1" applyFill="1" applyBorder="1" applyAlignment="1" applyProtection="1">
      <alignment horizontal="center" vertical="center"/>
      <protection hidden="1"/>
    </xf>
    <xf numFmtId="255" fontId="167" fillId="74" borderId="98" xfId="2141" applyNumberFormat="1" applyFont="1" applyFill="1" applyBorder="1" applyAlignment="1" applyProtection="1">
      <alignment horizontal="center" vertical="center"/>
      <protection hidden="1"/>
    </xf>
    <xf numFmtId="255" fontId="167" fillId="74" borderId="99" xfId="2141" applyNumberFormat="1" applyFont="1" applyFill="1" applyBorder="1" applyAlignment="1" applyProtection="1">
      <alignment horizontal="center" vertical="center"/>
      <protection hidden="1"/>
    </xf>
    <xf numFmtId="255" fontId="166" fillId="0" borderId="92" xfId="2141" applyNumberFormat="1" applyFont="1" applyBorder="1" applyAlignment="1" applyProtection="1">
      <alignment vertical="center"/>
      <protection hidden="1"/>
    </xf>
    <xf numFmtId="166" fontId="167" fillId="0" borderId="92" xfId="1" applyFont="1" applyBorder="1" applyAlignment="1" applyProtection="1">
      <alignment vertical="center"/>
      <protection hidden="1"/>
    </xf>
    <xf numFmtId="256" fontId="166" fillId="0" borderId="85" xfId="2141" applyNumberFormat="1" applyFont="1" applyBorder="1" applyAlignment="1" applyProtection="1">
      <alignment vertical="center"/>
      <protection hidden="1"/>
    </xf>
    <xf numFmtId="256" fontId="166" fillId="0" borderId="87" xfId="2141" applyNumberFormat="1" applyFont="1" applyBorder="1" applyAlignment="1" applyProtection="1">
      <alignment vertical="center"/>
      <protection hidden="1"/>
    </xf>
    <xf numFmtId="256" fontId="166" fillId="0" borderId="86" xfId="2141" applyNumberFormat="1" applyFont="1" applyBorder="1" applyAlignment="1" applyProtection="1">
      <alignment vertical="center"/>
      <protection hidden="1"/>
    </xf>
    <xf numFmtId="255" fontId="168" fillId="0" borderId="91" xfId="2141" applyNumberFormat="1" applyFont="1" applyBorder="1" applyAlignment="1" applyProtection="1">
      <alignment vertical="center"/>
      <protection hidden="1"/>
    </xf>
    <xf numFmtId="166" fontId="169" fillId="0" borderId="91" xfId="1" applyFont="1" applyBorder="1" applyAlignment="1" applyProtection="1">
      <alignment vertical="center"/>
      <protection hidden="1"/>
    </xf>
    <xf numFmtId="171" fontId="155" fillId="0" borderId="82" xfId="2" applyNumberFormat="1" applyFont="1" applyBorder="1" applyAlignment="1" applyProtection="1">
      <alignment horizontal="center" vertical="center"/>
      <protection hidden="1"/>
    </xf>
    <xf numFmtId="171" fontId="155" fillId="0" borderId="84" xfId="2" applyNumberFormat="1" applyFont="1" applyBorder="1" applyAlignment="1" applyProtection="1">
      <alignment horizontal="center" vertical="center"/>
      <protection hidden="1"/>
    </xf>
    <xf numFmtId="171" fontId="155" fillId="0" borderId="83" xfId="2" applyNumberFormat="1" applyFont="1" applyBorder="1" applyAlignment="1" applyProtection="1">
      <alignment horizontal="center" vertical="center"/>
      <protection hidden="1"/>
    </xf>
    <xf numFmtId="0" fontId="168" fillId="0" borderId="0" xfId="2853" applyFont="1" applyAlignment="1" applyProtection="1">
      <alignment vertical="center" wrapText="1"/>
      <protection hidden="1"/>
    </xf>
    <xf numFmtId="170" fontId="155" fillId="0" borderId="82" xfId="1" applyNumberFormat="1" applyFont="1" applyBorder="1" applyAlignment="1" applyProtection="1">
      <alignment horizontal="center" vertical="center"/>
      <protection hidden="1"/>
    </xf>
    <xf numFmtId="170" fontId="155" fillId="0" borderId="84" xfId="1" applyNumberFormat="1" applyFont="1" applyBorder="1" applyAlignment="1" applyProtection="1">
      <alignment horizontal="center" vertical="center"/>
      <protection hidden="1"/>
    </xf>
    <xf numFmtId="170" fontId="155" fillId="0" borderId="83" xfId="1" applyNumberFormat="1" applyFont="1" applyBorder="1" applyAlignment="1" applyProtection="1">
      <alignment horizontal="center" vertical="center"/>
      <protection hidden="1"/>
    </xf>
    <xf numFmtId="255" fontId="168" fillId="0" borderId="92" xfId="2141" applyNumberFormat="1" applyFont="1" applyBorder="1" applyAlignment="1" applyProtection="1">
      <alignment vertical="center"/>
      <protection hidden="1"/>
    </xf>
    <xf numFmtId="166" fontId="169" fillId="0" borderId="92" xfId="1" applyFont="1" applyBorder="1" applyAlignment="1" applyProtection="1">
      <alignment vertical="center"/>
      <protection hidden="1"/>
    </xf>
    <xf numFmtId="171" fontId="155" fillId="0" borderId="85" xfId="2853" applyNumberFormat="1" applyFont="1" applyBorder="1" applyAlignment="1" applyProtection="1">
      <alignment horizontal="center" vertical="center"/>
      <protection hidden="1"/>
    </xf>
    <xf numFmtId="171" fontId="155" fillId="0" borderId="87" xfId="3208" applyNumberFormat="1" applyFont="1" applyBorder="1" applyAlignment="1" applyProtection="1">
      <alignment horizontal="center" vertical="center"/>
      <protection hidden="1"/>
    </xf>
    <xf numFmtId="171" fontId="155" fillId="0" borderId="87" xfId="2853" applyNumberFormat="1" applyFont="1" applyBorder="1" applyAlignment="1" applyProtection="1">
      <alignment horizontal="center" vertical="center"/>
      <protection hidden="1"/>
    </xf>
    <xf numFmtId="171" fontId="155" fillId="0" borderId="86" xfId="2853" applyNumberFormat="1" applyFont="1" applyBorder="1" applyAlignment="1" applyProtection="1">
      <alignment horizontal="center" vertical="center"/>
      <protection hidden="1"/>
    </xf>
    <xf numFmtId="255" fontId="166" fillId="76" borderId="92" xfId="2141" applyNumberFormat="1" applyFont="1" applyFill="1" applyBorder="1" applyAlignment="1" applyProtection="1">
      <alignment vertical="center"/>
      <protection hidden="1"/>
    </xf>
    <xf numFmtId="166" fontId="167" fillId="76" borderId="92" xfId="1" applyFont="1" applyFill="1" applyBorder="1" applyAlignment="1" applyProtection="1">
      <alignment vertical="center"/>
      <protection hidden="1"/>
    </xf>
    <xf numFmtId="256" fontId="167" fillId="76" borderId="85" xfId="2141" applyNumberFormat="1" applyFont="1" applyFill="1" applyBorder="1" applyAlignment="1" applyProtection="1">
      <alignment vertical="center"/>
      <protection hidden="1"/>
    </xf>
    <xf numFmtId="256" fontId="167" fillId="76" borderId="87" xfId="2141" applyNumberFormat="1" applyFont="1" applyFill="1" applyBorder="1" applyAlignment="1" applyProtection="1">
      <alignment vertical="center"/>
      <protection hidden="1"/>
    </xf>
    <xf numFmtId="256" fontId="167" fillId="76" borderId="86" xfId="2141" applyNumberFormat="1" applyFont="1" applyFill="1" applyBorder="1" applyAlignment="1" applyProtection="1">
      <alignment vertical="center"/>
      <protection hidden="1"/>
    </xf>
    <xf numFmtId="0" fontId="166" fillId="76" borderId="0" xfId="2853" applyFont="1" applyFill="1" applyAlignment="1" applyProtection="1">
      <alignment vertical="center" wrapText="1"/>
      <protection hidden="1"/>
    </xf>
    <xf numFmtId="255" fontId="168" fillId="76" borderId="92" xfId="2141" applyNumberFormat="1" applyFont="1" applyFill="1" applyBorder="1" applyAlignment="1" applyProtection="1">
      <alignment vertical="center"/>
      <protection hidden="1"/>
    </xf>
    <xf numFmtId="166" fontId="168" fillId="76" borderId="92" xfId="1" applyFont="1" applyFill="1" applyBorder="1" applyAlignment="1" applyProtection="1">
      <alignment vertical="center"/>
      <protection hidden="1"/>
    </xf>
    <xf numFmtId="0" fontId="168" fillId="76" borderId="0" xfId="2853" applyFont="1" applyFill="1" applyAlignment="1" applyProtection="1">
      <alignment vertical="center" wrapText="1"/>
      <protection hidden="1"/>
    </xf>
    <xf numFmtId="255" fontId="155" fillId="0" borderId="92" xfId="2141" applyNumberFormat="1" applyFont="1" applyBorder="1" applyAlignment="1" applyProtection="1">
      <alignment vertical="center"/>
      <protection hidden="1"/>
    </xf>
    <xf numFmtId="166" fontId="155" fillId="0" borderId="92" xfId="1" applyFont="1" applyBorder="1" applyAlignment="1" applyProtection="1">
      <alignment vertical="center"/>
      <protection hidden="1"/>
    </xf>
    <xf numFmtId="0" fontId="155" fillId="0" borderId="0" xfId="2853" applyFont="1" applyAlignment="1" applyProtection="1">
      <alignment vertical="center" wrapText="1"/>
      <protection hidden="1"/>
    </xf>
    <xf numFmtId="254" fontId="166" fillId="0" borderId="85" xfId="1" applyNumberFormat="1" applyFont="1" applyBorder="1" applyAlignment="1" applyProtection="1">
      <alignment vertical="center"/>
      <protection hidden="1"/>
    </xf>
    <xf numFmtId="254" fontId="166" fillId="0" borderId="87" xfId="1" applyNumberFormat="1" applyFont="1" applyBorder="1" applyAlignment="1" applyProtection="1">
      <alignment vertical="center"/>
      <protection hidden="1"/>
    </xf>
    <xf numFmtId="254" fontId="166" fillId="0" borderId="86" xfId="1" applyNumberFormat="1" applyFont="1" applyBorder="1" applyAlignment="1" applyProtection="1">
      <alignment vertical="center"/>
      <protection hidden="1"/>
    </xf>
    <xf numFmtId="166" fontId="167" fillId="5" borderId="92" xfId="1" applyFont="1" applyFill="1" applyBorder="1" applyAlignment="1" applyProtection="1">
      <alignment vertical="center"/>
      <protection hidden="1"/>
    </xf>
    <xf numFmtId="256" fontId="167" fillId="5" borderId="85" xfId="2141" applyNumberFormat="1" applyFont="1" applyFill="1" applyBorder="1" applyAlignment="1" applyProtection="1">
      <alignment vertical="center"/>
      <protection hidden="1"/>
    </xf>
    <xf numFmtId="256" fontId="167" fillId="5" borderId="87" xfId="2141" applyNumberFormat="1" applyFont="1" applyFill="1" applyBorder="1" applyAlignment="1" applyProtection="1">
      <alignment vertical="center"/>
      <protection hidden="1"/>
    </xf>
    <xf numFmtId="256" fontId="167" fillId="5" borderId="86" xfId="2141" applyNumberFormat="1" applyFont="1" applyFill="1" applyBorder="1" applyAlignment="1" applyProtection="1">
      <alignment vertical="center"/>
      <protection hidden="1"/>
    </xf>
    <xf numFmtId="166" fontId="167" fillId="73" borderId="92" xfId="1" applyFont="1" applyFill="1" applyBorder="1" applyAlignment="1" applyProtection="1">
      <alignment vertical="center"/>
      <protection hidden="1"/>
    </xf>
    <xf numFmtId="255" fontId="167" fillId="73" borderId="85" xfId="2141" applyNumberFormat="1" applyFont="1" applyFill="1" applyBorder="1" applyAlignment="1" applyProtection="1">
      <alignment vertical="center"/>
      <protection hidden="1"/>
    </xf>
    <xf numFmtId="255" fontId="167" fillId="73" borderId="87" xfId="2141" applyNumberFormat="1" applyFont="1" applyFill="1" applyBorder="1" applyAlignment="1" applyProtection="1">
      <alignment vertical="center"/>
      <protection hidden="1"/>
    </xf>
    <xf numFmtId="255" fontId="167" fillId="73" borderId="86" xfId="2141" applyNumberFormat="1" applyFont="1" applyFill="1" applyBorder="1" applyAlignment="1" applyProtection="1">
      <alignment vertical="center"/>
      <protection hidden="1"/>
    </xf>
    <xf numFmtId="0" fontId="167" fillId="0" borderId="0" xfId="2853" applyFont="1" applyAlignment="1" applyProtection="1">
      <alignment vertical="center" wrapText="1"/>
      <protection hidden="1"/>
    </xf>
    <xf numFmtId="255" fontId="166" fillId="0" borderId="85" xfId="2141" applyNumberFormat="1" applyFont="1" applyBorder="1" applyAlignment="1" applyProtection="1">
      <alignment vertical="center"/>
      <protection hidden="1"/>
    </xf>
    <xf numFmtId="255" fontId="166" fillId="0" borderId="87" xfId="2141" applyNumberFormat="1" applyFont="1" applyBorder="1" applyAlignment="1" applyProtection="1">
      <alignment vertical="center"/>
      <protection hidden="1"/>
    </xf>
    <xf numFmtId="255" fontId="166" fillId="0" borderId="86" xfId="2141" applyNumberFormat="1" applyFont="1" applyBorder="1" applyAlignment="1" applyProtection="1">
      <alignment vertical="center"/>
      <protection hidden="1"/>
    </xf>
    <xf numFmtId="255" fontId="167" fillId="0" borderId="93" xfId="2141" applyNumberFormat="1" applyFont="1" applyBorder="1" applyAlignment="1" applyProtection="1">
      <alignment vertical="center"/>
      <protection hidden="1"/>
    </xf>
    <xf numFmtId="166" fontId="167" fillId="0" borderId="93" xfId="1" applyFont="1" applyBorder="1" applyAlignment="1" applyProtection="1">
      <alignment vertical="center"/>
      <protection hidden="1"/>
    </xf>
    <xf numFmtId="255" fontId="167" fillId="0" borderId="88" xfId="2141" applyNumberFormat="1" applyFont="1" applyBorder="1" applyAlignment="1" applyProtection="1">
      <alignment vertical="center"/>
      <protection hidden="1"/>
    </xf>
    <xf numFmtId="255" fontId="167" fillId="0" borderId="90" xfId="2141" applyNumberFormat="1" applyFont="1" applyBorder="1" applyAlignment="1" applyProtection="1">
      <alignment vertical="center"/>
      <protection hidden="1"/>
    </xf>
    <xf numFmtId="255" fontId="167" fillId="0" borderId="89" xfId="2141" applyNumberFormat="1" applyFont="1" applyBorder="1" applyAlignment="1" applyProtection="1">
      <alignment vertical="center"/>
      <protection hidden="1"/>
    </xf>
    <xf numFmtId="166" fontId="166" fillId="0" borderId="0" xfId="1" applyFont="1" applyBorder="1" applyAlignment="1" applyProtection="1">
      <alignment vertical="center"/>
      <protection hidden="1"/>
    </xf>
    <xf numFmtId="255" fontId="6" fillId="0" borderId="0" xfId="2141" applyNumberFormat="1" applyFont="1" applyAlignment="1" applyProtection="1">
      <alignment vertical="top" wrapText="1"/>
      <protection hidden="1"/>
    </xf>
    <xf numFmtId="166" fontId="166" fillId="0" borderId="0" xfId="1" applyFont="1" applyAlignment="1" applyProtection="1">
      <alignment vertical="top" wrapText="1"/>
      <protection hidden="1"/>
    </xf>
    <xf numFmtId="0" fontId="166" fillId="0" borderId="0" xfId="2853" applyFont="1" applyAlignment="1" applyProtection="1">
      <alignment vertical="top" wrapText="1"/>
      <protection hidden="1"/>
    </xf>
    <xf numFmtId="255" fontId="6" fillId="74" borderId="77" xfId="2141" applyNumberFormat="1" applyFont="1" applyFill="1" applyBorder="1" applyAlignment="1" applyProtection="1">
      <alignment vertical="top" wrapText="1"/>
      <protection hidden="1"/>
    </xf>
    <xf numFmtId="166" fontId="166" fillId="74" borderId="36" xfId="1" applyFont="1" applyFill="1" applyBorder="1" applyAlignment="1" applyProtection="1">
      <alignment vertical="top" wrapText="1"/>
      <protection hidden="1"/>
    </xf>
    <xf numFmtId="255" fontId="6" fillId="74" borderId="36" xfId="2141" applyNumberFormat="1" applyFont="1" applyFill="1" applyBorder="1" applyAlignment="1" applyProtection="1">
      <alignment vertical="top" wrapText="1"/>
      <protection hidden="1"/>
    </xf>
    <xf numFmtId="255" fontId="6" fillId="74" borderId="41" xfId="2141" applyNumberFormat="1" applyFont="1" applyFill="1" applyBorder="1" applyAlignment="1" applyProtection="1">
      <alignment vertical="top" wrapText="1"/>
      <protection hidden="1"/>
    </xf>
    <xf numFmtId="9" fontId="6" fillId="0" borderId="0" xfId="1" applyNumberFormat="1" applyFont="1" applyAlignment="1" applyProtection="1">
      <alignment vertical="top" wrapText="1"/>
      <protection hidden="1"/>
    </xf>
    <xf numFmtId="9" fontId="6" fillId="0" borderId="0" xfId="2141" applyNumberFormat="1" applyFont="1" applyAlignment="1" applyProtection="1">
      <alignment vertical="top" wrapText="1"/>
      <protection hidden="1"/>
    </xf>
    <xf numFmtId="166" fontId="167" fillId="0" borderId="0" xfId="1" applyFont="1" applyAlignment="1" applyProtection="1">
      <alignment vertical="top" wrapText="1"/>
      <protection hidden="1"/>
    </xf>
    <xf numFmtId="166" fontId="167" fillId="3" borderId="50" xfId="1" applyFont="1" applyFill="1" applyBorder="1" applyAlignment="1" applyProtection="1">
      <alignment horizontal="center" vertical="center"/>
      <protection hidden="1"/>
    </xf>
    <xf numFmtId="255" fontId="167" fillId="3" borderId="51" xfId="2141" applyNumberFormat="1" applyFont="1" applyFill="1" applyBorder="1" applyAlignment="1" applyProtection="1">
      <alignment horizontal="center" vertical="center"/>
      <protection hidden="1"/>
    </xf>
    <xf numFmtId="255" fontId="167" fillId="3" borderId="52" xfId="2141" applyNumberFormat="1" applyFont="1" applyFill="1" applyBorder="1" applyAlignment="1" applyProtection="1">
      <alignment horizontal="center" vertical="center"/>
      <protection hidden="1"/>
    </xf>
    <xf numFmtId="166" fontId="166" fillId="3" borderId="61" xfId="1" applyFont="1" applyFill="1" applyBorder="1" applyAlignment="1" applyProtection="1">
      <alignment horizontal="left" vertical="center"/>
      <protection hidden="1"/>
    </xf>
    <xf numFmtId="255" fontId="166" fillId="3" borderId="2" xfId="2141" applyNumberFormat="1" applyFont="1" applyFill="1" applyBorder="1" applyAlignment="1" applyProtection="1">
      <alignment horizontal="center" vertical="center"/>
      <protection hidden="1"/>
    </xf>
    <xf numFmtId="255" fontId="166" fillId="3" borderId="62" xfId="2141" applyNumberFormat="1" applyFont="1" applyFill="1" applyBorder="1" applyAlignment="1" applyProtection="1">
      <alignment horizontal="center" vertical="center"/>
      <protection hidden="1"/>
    </xf>
    <xf numFmtId="166" fontId="166" fillId="0" borderId="61" xfId="1" applyFont="1" applyBorder="1" applyAlignment="1" applyProtection="1">
      <alignment horizontal="left" vertical="center"/>
      <protection hidden="1"/>
    </xf>
    <xf numFmtId="166" fontId="168" fillId="0" borderId="61" xfId="1" applyFont="1" applyBorder="1" applyAlignment="1" applyProtection="1">
      <alignment horizontal="left" vertical="center"/>
      <protection hidden="1"/>
    </xf>
    <xf numFmtId="9" fontId="166" fillId="3" borderId="2" xfId="2141" applyNumberFormat="1" applyFont="1" applyFill="1" applyBorder="1" applyAlignment="1" applyProtection="1">
      <alignment horizontal="center" vertical="center"/>
      <protection hidden="1"/>
    </xf>
    <xf numFmtId="4" fontId="166" fillId="3" borderId="2" xfId="2141" applyNumberFormat="1" applyFont="1" applyFill="1" applyBorder="1" applyAlignment="1" applyProtection="1">
      <alignment horizontal="center" vertical="center"/>
      <protection hidden="1"/>
    </xf>
    <xf numFmtId="4" fontId="166" fillId="3" borderId="62" xfId="2141" applyNumberFormat="1" applyFont="1" applyFill="1" applyBorder="1" applyAlignment="1" applyProtection="1">
      <alignment horizontal="center" vertical="center"/>
      <protection hidden="1"/>
    </xf>
    <xf numFmtId="166" fontId="167" fillId="3" borderId="53" xfId="1" applyFont="1" applyFill="1" applyBorder="1" applyAlignment="1" applyProtection="1">
      <alignment horizontal="center" vertical="center"/>
      <protection hidden="1"/>
    </xf>
    <xf numFmtId="166" fontId="167" fillId="74" borderId="50" xfId="1" applyFont="1" applyFill="1" applyBorder="1" applyAlignment="1" applyProtection="1">
      <alignment horizontal="center" vertical="center"/>
      <protection hidden="1"/>
    </xf>
    <xf numFmtId="255" fontId="167" fillId="74" borderId="51" xfId="2141" applyNumberFormat="1" applyFont="1" applyFill="1" applyBorder="1" applyAlignment="1" applyProtection="1">
      <alignment horizontal="center" vertical="center"/>
      <protection hidden="1"/>
    </xf>
    <xf numFmtId="255" fontId="167" fillId="74" borderId="52" xfId="2141" applyNumberFormat="1" applyFont="1" applyFill="1" applyBorder="1" applyAlignment="1" applyProtection="1">
      <alignment horizontal="center" vertical="center"/>
      <protection hidden="1"/>
    </xf>
    <xf numFmtId="166" fontId="166" fillId="0" borderId="61" xfId="1" applyFont="1" applyBorder="1" applyAlignment="1" applyProtection="1">
      <alignment vertical="top" wrapText="1"/>
      <protection hidden="1"/>
    </xf>
    <xf numFmtId="255" fontId="6" fillId="0" borderId="2" xfId="2141" applyNumberFormat="1" applyFont="1" applyBorder="1" applyAlignment="1" applyProtection="1">
      <alignment vertical="top" wrapText="1"/>
      <protection hidden="1"/>
    </xf>
    <xf numFmtId="255" fontId="6" fillId="0" borderId="62" xfId="2141" applyNumberFormat="1" applyFont="1" applyBorder="1" applyAlignment="1" applyProtection="1">
      <alignment vertical="top" wrapText="1"/>
      <protection hidden="1"/>
    </xf>
    <xf numFmtId="170" fontId="171" fillId="0" borderId="2" xfId="0" applyNumberFormat="1" applyFont="1" applyBorder="1" applyProtection="1">
      <protection hidden="1"/>
    </xf>
    <xf numFmtId="166" fontId="167" fillId="0" borderId="53" xfId="1" applyFont="1" applyBorder="1" applyAlignment="1" applyProtection="1">
      <alignment vertical="top" wrapText="1"/>
      <protection hidden="1"/>
    </xf>
    <xf numFmtId="255" fontId="8" fillId="0" borderId="54" xfId="2141" applyNumberFormat="1" applyFont="1" applyBorder="1" applyAlignment="1" applyProtection="1">
      <alignment vertical="top" wrapText="1"/>
      <protection hidden="1"/>
    </xf>
    <xf numFmtId="255" fontId="8" fillId="0" borderId="55" xfId="2141" applyNumberFormat="1" applyFont="1" applyBorder="1" applyAlignment="1" applyProtection="1">
      <alignment vertical="top" wrapText="1"/>
      <protection hidden="1"/>
    </xf>
    <xf numFmtId="0" fontId="8" fillId="0" borderId="0" xfId="2828" applyFont="1" applyProtection="1">
      <protection hidden="1"/>
    </xf>
    <xf numFmtId="0" fontId="6" fillId="0" borderId="0" xfId="2828" applyFont="1" applyProtection="1">
      <protection hidden="1"/>
    </xf>
    <xf numFmtId="170" fontId="6" fillId="0" borderId="0" xfId="2828" applyNumberFormat="1" applyFont="1" applyProtection="1">
      <protection hidden="1"/>
    </xf>
    <xf numFmtId="0" fontId="8" fillId="74" borderId="2" xfId="2828" applyFont="1" applyFill="1" applyBorder="1" applyProtection="1">
      <protection hidden="1"/>
    </xf>
    <xf numFmtId="0" fontId="8" fillId="74" borderId="2" xfId="2828" applyFont="1" applyFill="1" applyBorder="1" applyAlignment="1" applyProtection="1">
      <alignment horizontal="center"/>
      <protection hidden="1"/>
    </xf>
    <xf numFmtId="0" fontId="172" fillId="74" borderId="2" xfId="2828" applyFont="1" applyFill="1" applyBorder="1" applyAlignment="1" applyProtection="1">
      <alignment horizontal="center"/>
      <protection hidden="1"/>
    </xf>
    <xf numFmtId="0" fontId="6" fillId="0" borderId="22" xfId="2828" applyFont="1" applyBorder="1" applyProtection="1">
      <protection hidden="1"/>
    </xf>
    <xf numFmtId="0" fontId="6" fillId="0" borderId="12" xfId="2828" applyFont="1" applyBorder="1" applyProtection="1">
      <protection hidden="1"/>
    </xf>
    <xf numFmtId="1" fontId="6" fillId="0" borderId="22" xfId="2828" applyNumberFormat="1" applyFont="1" applyBorder="1" applyProtection="1">
      <protection hidden="1"/>
    </xf>
    <xf numFmtId="170" fontId="6" fillId="0" borderId="12" xfId="2828" applyNumberFormat="1" applyFont="1" applyBorder="1" applyProtection="1">
      <protection hidden="1"/>
    </xf>
    <xf numFmtId="170" fontId="6" fillId="0" borderId="22" xfId="1" applyNumberFormat="1" applyFont="1" applyBorder="1" applyProtection="1">
      <protection hidden="1"/>
    </xf>
    <xf numFmtId="170" fontId="6" fillId="0" borderId="12" xfId="1" applyNumberFormat="1" applyFont="1" applyBorder="1" applyProtection="1">
      <protection hidden="1"/>
    </xf>
    <xf numFmtId="1" fontId="6" fillId="0" borderId="12" xfId="2828" applyNumberFormat="1" applyFont="1" applyBorder="1" applyProtection="1">
      <protection hidden="1"/>
    </xf>
    <xf numFmtId="1" fontId="6" fillId="0" borderId="0" xfId="2828" applyNumberFormat="1" applyFont="1" applyProtection="1">
      <protection hidden="1"/>
    </xf>
    <xf numFmtId="1" fontId="6" fillId="0" borderId="10" xfId="2828" applyNumberFormat="1" applyFont="1" applyBorder="1" applyProtection="1">
      <protection hidden="1"/>
    </xf>
    <xf numFmtId="0" fontId="6" fillId="74" borderId="68" xfId="2828" applyFont="1" applyFill="1" applyBorder="1" applyProtection="1">
      <protection hidden="1"/>
    </xf>
    <xf numFmtId="1" fontId="8" fillId="74" borderId="68" xfId="2828" applyNumberFormat="1" applyFont="1" applyFill="1" applyBorder="1" applyProtection="1">
      <protection hidden="1"/>
    </xf>
    <xf numFmtId="170" fontId="8" fillId="74" borderId="2" xfId="2828" applyNumberFormat="1" applyFont="1" applyFill="1" applyBorder="1" applyProtection="1">
      <protection hidden="1"/>
    </xf>
    <xf numFmtId="170" fontId="8" fillId="74" borderId="37" xfId="2828" applyNumberFormat="1" applyFont="1" applyFill="1" applyBorder="1" applyProtection="1">
      <protection hidden="1"/>
    </xf>
    <xf numFmtId="0" fontId="8" fillId="0" borderId="22" xfId="2828" applyFont="1" applyBorder="1" applyProtection="1">
      <protection hidden="1"/>
    </xf>
    <xf numFmtId="1" fontId="8" fillId="0" borderId="101" xfId="2828" applyNumberFormat="1" applyFont="1" applyBorder="1" applyProtection="1">
      <protection hidden="1"/>
    </xf>
    <xf numFmtId="170" fontId="8" fillId="0" borderId="3" xfId="2828" applyNumberFormat="1" applyFont="1" applyBorder="1" applyProtection="1">
      <protection hidden="1"/>
    </xf>
    <xf numFmtId="170" fontId="8" fillId="0" borderId="23" xfId="2828" applyNumberFormat="1" applyFont="1" applyBorder="1" applyProtection="1">
      <protection hidden="1"/>
    </xf>
    <xf numFmtId="0" fontId="6" fillId="0" borderId="67" xfId="2828" applyFont="1" applyBorder="1" applyProtection="1">
      <protection hidden="1"/>
    </xf>
    <xf numFmtId="170" fontId="6" fillId="0" borderId="16" xfId="2828" applyNumberFormat="1" applyFont="1" applyBorder="1" applyProtection="1">
      <protection hidden="1"/>
    </xf>
    <xf numFmtId="170" fontId="6" fillId="0" borderId="22" xfId="2828" applyNumberFormat="1" applyFont="1" applyBorder="1" applyProtection="1">
      <protection hidden="1"/>
    </xf>
    <xf numFmtId="170" fontId="6" fillId="0" borderId="43" xfId="2828" applyNumberFormat="1" applyFont="1" applyBorder="1" applyProtection="1">
      <protection hidden="1"/>
    </xf>
    <xf numFmtId="170" fontId="8" fillId="0" borderId="22" xfId="2828" applyNumberFormat="1" applyFont="1" applyBorder="1" applyProtection="1">
      <protection hidden="1"/>
    </xf>
    <xf numFmtId="170" fontId="8" fillId="0" borderId="12" xfId="2828" applyNumberFormat="1" applyFont="1" applyBorder="1" applyProtection="1">
      <protection hidden="1"/>
    </xf>
    <xf numFmtId="0" fontId="6" fillId="0" borderId="43" xfId="2828" applyFont="1" applyBorder="1" applyProtection="1">
      <protection hidden="1"/>
    </xf>
    <xf numFmtId="255" fontId="6" fillId="0" borderId="22" xfId="2116" applyNumberFormat="1" applyFont="1" applyBorder="1" applyProtection="1">
      <protection hidden="1"/>
    </xf>
    <xf numFmtId="255" fontId="6" fillId="0" borderId="12" xfId="2116" applyNumberFormat="1" applyFont="1" applyBorder="1" applyProtection="1">
      <protection hidden="1"/>
    </xf>
    <xf numFmtId="255" fontId="6" fillId="0" borderId="43" xfId="2116" applyNumberFormat="1" applyFont="1" applyBorder="1" applyProtection="1">
      <protection hidden="1"/>
    </xf>
    <xf numFmtId="0" fontId="8" fillId="74" borderId="68" xfId="2828" applyFont="1" applyFill="1" applyBorder="1" applyProtection="1">
      <protection hidden="1"/>
    </xf>
    <xf numFmtId="170" fontId="8" fillId="74" borderId="68" xfId="2828" applyNumberFormat="1" applyFont="1" applyFill="1" applyBorder="1" applyProtection="1">
      <protection hidden="1"/>
    </xf>
    <xf numFmtId="0" fontId="9" fillId="0" borderId="0" xfId="3500" applyFont="1" applyAlignment="1" applyProtection="1">
      <alignment wrapText="1"/>
      <protection hidden="1"/>
    </xf>
    <xf numFmtId="166" fontId="9" fillId="0" borderId="0" xfId="3500" applyNumberFormat="1" applyFont="1" applyAlignment="1" applyProtection="1">
      <alignment wrapText="1"/>
      <protection hidden="1"/>
    </xf>
    <xf numFmtId="0" fontId="6" fillId="0" borderId="101" xfId="2828" applyFont="1" applyBorder="1" applyProtection="1">
      <protection hidden="1"/>
    </xf>
    <xf numFmtId="0" fontId="6" fillId="0" borderId="23" xfId="2828" applyFont="1" applyBorder="1" applyProtection="1">
      <protection hidden="1"/>
    </xf>
    <xf numFmtId="0" fontId="6" fillId="0" borderId="66" xfId="2828" applyFont="1" applyBorder="1" applyProtection="1">
      <protection hidden="1"/>
    </xf>
    <xf numFmtId="170" fontId="6" fillId="0" borderId="0" xfId="1" applyNumberFormat="1" applyFont="1" applyBorder="1" applyProtection="1">
      <protection hidden="1"/>
    </xf>
    <xf numFmtId="1" fontId="6" fillId="0" borderId="43" xfId="2828" applyNumberFormat="1" applyFont="1" applyBorder="1" applyProtection="1">
      <protection hidden="1"/>
    </xf>
    <xf numFmtId="170" fontId="6" fillId="0" borderId="102" xfId="2828" applyNumberFormat="1" applyFont="1" applyBorder="1" applyProtection="1">
      <protection hidden="1"/>
    </xf>
    <xf numFmtId="199" fontId="6" fillId="0" borderId="0" xfId="2828" applyNumberFormat="1" applyFont="1" applyProtection="1">
      <protection hidden="1"/>
    </xf>
    <xf numFmtId="0" fontId="172" fillId="74" borderId="101" xfId="2828" applyFont="1" applyFill="1" applyBorder="1" applyAlignment="1" applyProtection="1">
      <alignment horizontal="left"/>
      <protection hidden="1"/>
    </xf>
    <xf numFmtId="0" fontId="8" fillId="74" borderId="68" xfId="2828" applyFont="1" applyFill="1" applyBorder="1" applyAlignment="1" applyProtection="1">
      <alignment horizontal="center"/>
      <protection hidden="1"/>
    </xf>
    <xf numFmtId="0" fontId="172" fillId="74" borderId="37" xfId="2828" applyFont="1" applyFill="1" applyBorder="1" applyAlignment="1" applyProtection="1">
      <alignment horizontal="center"/>
      <protection hidden="1"/>
    </xf>
    <xf numFmtId="0" fontId="172" fillId="74" borderId="63" xfId="2828" applyFont="1" applyFill="1" applyBorder="1" applyAlignment="1" applyProtection="1">
      <alignment horizontal="center"/>
      <protection hidden="1"/>
    </xf>
    <xf numFmtId="0" fontId="166" fillId="0" borderId="22" xfId="2828" applyFont="1" applyBorder="1" applyAlignment="1" applyProtection="1">
      <alignment vertical="top"/>
      <protection hidden="1"/>
    </xf>
    <xf numFmtId="170" fontId="6" fillId="0" borderId="22" xfId="3499" applyNumberFormat="1" applyFont="1" applyBorder="1" applyProtection="1">
      <protection hidden="1"/>
    </xf>
    <xf numFmtId="170" fontId="6" fillId="0" borderId="0" xfId="3499" applyNumberFormat="1" applyFont="1" applyBorder="1" applyProtection="1">
      <protection hidden="1"/>
    </xf>
    <xf numFmtId="170" fontId="167" fillId="0" borderId="12" xfId="3499" applyNumberFormat="1" applyFont="1" applyBorder="1" applyAlignment="1" applyProtection="1">
      <alignment vertical="top"/>
      <protection hidden="1"/>
    </xf>
    <xf numFmtId="170" fontId="166" fillId="0" borderId="12" xfId="3499" applyNumberFormat="1" applyFont="1" applyBorder="1" applyAlignment="1" applyProtection="1">
      <alignment vertical="top"/>
      <protection hidden="1"/>
    </xf>
    <xf numFmtId="170" fontId="167" fillId="0" borderId="10" xfId="3499" applyNumberFormat="1" applyFont="1" applyBorder="1" applyAlignment="1" applyProtection="1">
      <alignment vertical="top"/>
      <protection hidden="1"/>
    </xf>
    <xf numFmtId="0" fontId="167" fillId="0" borderId="68" xfId="2828" applyFont="1" applyBorder="1" applyAlignment="1" applyProtection="1">
      <alignment vertical="top"/>
      <protection hidden="1"/>
    </xf>
    <xf numFmtId="170" fontId="8" fillId="0" borderId="63" xfId="3499" applyNumberFormat="1" applyFont="1" applyBorder="1" applyProtection="1">
      <protection hidden="1"/>
    </xf>
    <xf numFmtId="0" fontId="166" fillId="0" borderId="101" xfId="2828" applyFont="1" applyBorder="1" applyAlignment="1" applyProtection="1">
      <alignment vertical="top"/>
      <protection hidden="1"/>
    </xf>
    <xf numFmtId="170" fontId="6" fillId="0" borderId="101" xfId="3499" applyNumberFormat="1" applyFont="1" applyBorder="1" applyProtection="1">
      <protection hidden="1"/>
    </xf>
    <xf numFmtId="170" fontId="6" fillId="0" borderId="23" xfId="3499" applyNumberFormat="1" applyFont="1" applyBorder="1" applyProtection="1">
      <protection hidden="1"/>
    </xf>
    <xf numFmtId="170" fontId="6" fillId="0" borderId="66" xfId="3499" applyNumberFormat="1" applyFont="1" applyBorder="1" applyProtection="1">
      <protection hidden="1"/>
    </xf>
    <xf numFmtId="170" fontId="167" fillId="0" borderId="43" xfId="3499" applyNumberFormat="1" applyFont="1" applyBorder="1" applyAlignment="1" applyProtection="1">
      <alignment vertical="top"/>
      <protection hidden="1"/>
    </xf>
    <xf numFmtId="170" fontId="6" fillId="0" borderId="43" xfId="3499" applyNumberFormat="1" applyFont="1" applyBorder="1" applyProtection="1">
      <protection hidden="1"/>
    </xf>
    <xf numFmtId="0" fontId="8" fillId="0" borderId="67" xfId="2828" applyFont="1" applyBorder="1" applyProtection="1">
      <protection hidden="1"/>
    </xf>
    <xf numFmtId="170" fontId="172" fillId="74" borderId="68" xfId="3499" applyNumberFormat="1" applyFont="1" applyFill="1" applyBorder="1" applyProtection="1">
      <protection hidden="1"/>
    </xf>
    <xf numFmtId="0" fontId="166" fillId="0" borderId="0" xfId="2828" applyFont="1" applyAlignment="1" applyProtection="1">
      <alignment vertical="top"/>
      <protection hidden="1"/>
    </xf>
    <xf numFmtId="170" fontId="6" fillId="0" borderId="0" xfId="3499" applyNumberFormat="1" applyFont="1" applyProtection="1">
      <protection hidden="1"/>
    </xf>
    <xf numFmtId="170" fontId="8" fillId="0" borderId="67" xfId="3499" applyNumberFormat="1" applyFont="1" applyBorder="1" applyProtection="1">
      <protection hidden="1"/>
    </xf>
    <xf numFmtId="170" fontId="8" fillId="0" borderId="16" xfId="3499" applyNumberFormat="1" applyFont="1" applyBorder="1" applyProtection="1">
      <protection hidden="1"/>
    </xf>
    <xf numFmtId="170" fontId="8" fillId="0" borderId="102" xfId="3499" applyNumberFormat="1" applyFont="1" applyBorder="1" applyProtection="1">
      <protection hidden="1"/>
    </xf>
    <xf numFmtId="170" fontId="172" fillId="74" borderId="63" xfId="3499" applyNumberFormat="1" applyFont="1" applyFill="1" applyBorder="1" applyAlignment="1" applyProtection="1">
      <alignment horizontal="right"/>
      <protection hidden="1"/>
    </xf>
    <xf numFmtId="170" fontId="8" fillId="0" borderId="22" xfId="3499" applyNumberFormat="1" applyFont="1" applyBorder="1" applyProtection="1">
      <protection hidden="1"/>
    </xf>
    <xf numFmtId="9" fontId="6" fillId="0" borderId="101" xfId="3499" applyNumberFormat="1" applyFont="1" applyBorder="1" applyProtection="1">
      <protection hidden="1"/>
    </xf>
    <xf numFmtId="170" fontId="6" fillId="0" borderId="67" xfId="3499" applyNumberFormat="1" applyFont="1" applyBorder="1" applyProtection="1">
      <protection hidden="1"/>
    </xf>
    <xf numFmtId="170" fontId="6" fillId="0" borderId="16" xfId="3499" applyNumberFormat="1" applyFont="1" applyBorder="1" applyProtection="1">
      <protection hidden="1"/>
    </xf>
    <xf numFmtId="170" fontId="6" fillId="0" borderId="102" xfId="3499" applyNumberFormat="1" applyFont="1" applyBorder="1" applyProtection="1">
      <protection hidden="1"/>
    </xf>
    <xf numFmtId="170" fontId="172" fillId="74" borderId="101" xfId="3499" applyNumberFormat="1" applyFont="1" applyFill="1" applyBorder="1" applyProtection="1">
      <protection hidden="1"/>
    </xf>
    <xf numFmtId="0" fontId="8" fillId="74" borderId="101" xfId="2828" applyFont="1" applyFill="1" applyBorder="1" applyAlignment="1" applyProtection="1">
      <alignment horizontal="center"/>
      <protection hidden="1"/>
    </xf>
    <xf numFmtId="0" fontId="172" fillId="74" borderId="23" xfId="2828" applyFont="1" applyFill="1" applyBorder="1" applyAlignment="1" applyProtection="1">
      <alignment horizontal="center"/>
      <protection hidden="1"/>
    </xf>
    <xf numFmtId="0" fontId="172" fillId="74" borderId="66" xfId="2828" applyFont="1" applyFill="1" applyBorder="1" applyAlignment="1" applyProtection="1">
      <alignment horizontal="center"/>
      <protection hidden="1"/>
    </xf>
    <xf numFmtId="170" fontId="172" fillId="74" borderId="3" xfId="3499" applyNumberFormat="1" applyFont="1" applyFill="1" applyBorder="1" applyAlignment="1" applyProtection="1">
      <alignment horizontal="center"/>
      <protection hidden="1"/>
    </xf>
    <xf numFmtId="257" fontId="6" fillId="0" borderId="22" xfId="3499" applyNumberFormat="1" applyFont="1" applyBorder="1" applyAlignment="1" applyProtection="1">
      <alignment horizontal="right"/>
      <protection hidden="1"/>
    </xf>
    <xf numFmtId="171" fontId="6" fillId="0" borderId="43" xfId="3212" applyNumberFormat="1" applyFont="1" applyBorder="1" applyProtection="1">
      <protection hidden="1"/>
    </xf>
    <xf numFmtId="37" fontId="6" fillId="0" borderId="0" xfId="3499" applyNumberFormat="1" applyFont="1" applyBorder="1" applyProtection="1">
      <protection hidden="1"/>
    </xf>
    <xf numFmtId="37" fontId="6" fillId="0" borderId="43" xfId="3499" applyNumberFormat="1" applyFont="1" applyBorder="1" applyProtection="1">
      <protection hidden="1"/>
    </xf>
    <xf numFmtId="171" fontId="6" fillId="0" borderId="0" xfId="2828" applyNumberFormat="1" applyFont="1" applyProtection="1">
      <protection hidden="1"/>
    </xf>
    <xf numFmtId="9" fontId="6" fillId="0" borderId="0" xfId="2828" applyNumberFormat="1" applyFont="1" applyProtection="1">
      <protection hidden="1"/>
    </xf>
    <xf numFmtId="170" fontId="6" fillId="0" borderId="43" xfId="1" applyNumberFormat="1" applyFont="1" applyBorder="1" applyProtection="1">
      <protection hidden="1"/>
    </xf>
    <xf numFmtId="257" fontId="6" fillId="0" borderId="67" xfId="3499" applyNumberFormat="1" applyFont="1" applyBorder="1" applyAlignment="1" applyProtection="1">
      <alignment horizontal="right"/>
      <protection hidden="1"/>
    </xf>
    <xf numFmtId="170" fontId="6" fillId="0" borderId="16" xfId="1" applyNumberFormat="1" applyFont="1" applyBorder="1" applyProtection="1">
      <protection hidden="1"/>
    </xf>
    <xf numFmtId="170" fontId="6" fillId="0" borderId="102" xfId="1" applyNumberFormat="1" applyFont="1" applyBorder="1" applyProtection="1">
      <protection hidden="1"/>
    </xf>
    <xf numFmtId="171" fontId="6" fillId="0" borderId="102" xfId="2828" applyNumberFormat="1" applyFont="1" applyBorder="1" applyProtection="1">
      <protection hidden="1"/>
    </xf>
    <xf numFmtId="166" fontId="5" fillId="0" borderId="0" xfId="1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66" fontId="6" fillId="0" borderId="0" xfId="1" applyFont="1" applyAlignment="1" applyProtection="1">
      <alignment vertical="center"/>
      <protection hidden="1"/>
    </xf>
    <xf numFmtId="166" fontId="8" fillId="74" borderId="2" xfId="1" applyFont="1" applyFill="1" applyBorder="1" applyAlignment="1" applyProtection="1">
      <alignment horizontal="center" vertical="center"/>
      <protection hidden="1"/>
    </xf>
    <xf numFmtId="0" fontId="10" fillId="74" borderId="2" xfId="0" applyFont="1" applyFill="1" applyBorder="1" applyAlignment="1" applyProtection="1">
      <alignment horizontal="center" vertical="center"/>
      <protection hidden="1"/>
    </xf>
    <xf numFmtId="170" fontId="6" fillId="0" borderId="8" xfId="1" applyNumberFormat="1" applyFont="1" applyBorder="1" applyAlignment="1" applyProtection="1">
      <alignment vertical="center"/>
      <protection hidden="1"/>
    </xf>
    <xf numFmtId="166" fontId="6" fillId="0" borderId="8" xfId="1" applyFont="1" applyBorder="1" applyAlignment="1" applyProtection="1">
      <alignment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166" fontId="6" fillId="0" borderId="57" xfId="1" applyFont="1" applyBorder="1" applyAlignment="1" applyProtection="1">
      <alignment vertical="center"/>
      <protection hidden="1"/>
    </xf>
    <xf numFmtId="166" fontId="6" fillId="0" borderId="13" xfId="1" applyFont="1" applyBorder="1" applyAlignment="1" applyProtection="1">
      <alignment vertical="center"/>
      <protection hidden="1"/>
    </xf>
    <xf numFmtId="170" fontId="8" fillId="74" borderId="2" xfId="1" applyNumberFormat="1" applyFont="1" applyFill="1" applyBorder="1" applyAlignment="1" applyProtection="1">
      <alignment vertical="center"/>
      <protection hidden="1"/>
    </xf>
    <xf numFmtId="170" fontId="156" fillId="74" borderId="2" xfId="1" applyNumberFormat="1" applyFont="1" applyFill="1" applyBorder="1" applyAlignment="1" applyProtection="1">
      <alignment horizontal="center" vertical="center"/>
      <protection hidden="1"/>
    </xf>
    <xf numFmtId="170" fontId="6" fillId="0" borderId="0" xfId="1" applyNumberFormat="1" applyFont="1" applyAlignment="1" applyProtection="1">
      <alignment vertical="center"/>
      <protection hidden="1"/>
    </xf>
    <xf numFmtId="170" fontId="6" fillId="0" borderId="4" xfId="1" applyNumberFormat="1" applyFont="1" applyBorder="1" applyAlignment="1" applyProtection="1">
      <alignment vertical="center"/>
      <protection hidden="1"/>
    </xf>
    <xf numFmtId="166" fontId="6" fillId="0" borderId="5" xfId="1" applyFont="1" applyBorder="1" applyAlignment="1" applyProtection="1">
      <alignment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6" fillId="0" borderId="44" xfId="0" applyFont="1" applyBorder="1" applyAlignment="1" applyProtection="1">
      <alignment vertical="center"/>
      <protection hidden="1"/>
    </xf>
    <xf numFmtId="170" fontId="6" fillId="0" borderId="7" xfId="1" applyNumberFormat="1" applyFont="1" applyBorder="1" applyAlignment="1" applyProtection="1">
      <alignment vertical="center"/>
      <protection hidden="1"/>
    </xf>
    <xf numFmtId="166" fontId="8" fillId="0" borderId="53" xfId="1" applyFont="1" applyBorder="1" applyAlignment="1" applyProtection="1">
      <alignment vertical="center"/>
      <protection hidden="1"/>
    </xf>
    <xf numFmtId="166" fontId="8" fillId="0" borderId="54" xfId="1" applyFont="1" applyBorder="1" applyAlignment="1" applyProtection="1">
      <alignment vertical="center"/>
      <protection hidden="1"/>
    </xf>
    <xf numFmtId="0" fontId="10" fillId="0" borderId="54" xfId="0" applyFont="1" applyBorder="1" applyAlignment="1" applyProtection="1">
      <alignment horizontal="center" vertical="center"/>
      <protection hidden="1"/>
    </xf>
    <xf numFmtId="0" fontId="6" fillId="0" borderId="45" xfId="0" applyFont="1" applyBorder="1" applyAlignment="1" applyProtection="1">
      <alignment vertical="center"/>
      <protection hidden="1"/>
    </xf>
    <xf numFmtId="166" fontId="0" fillId="0" borderId="0" xfId="1" applyFont="1" applyAlignment="1" applyProtection="1">
      <alignment vertical="center"/>
      <protection hidden="1"/>
    </xf>
    <xf numFmtId="0" fontId="157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166" fontId="0" fillId="0" borderId="0" xfId="1" applyFont="1" applyProtection="1">
      <protection hidden="1"/>
    </xf>
    <xf numFmtId="0" fontId="157" fillId="0" borderId="0" xfId="0" applyFont="1" applyProtection="1">
      <protection hidden="1"/>
    </xf>
    <xf numFmtId="0" fontId="9" fillId="0" borderId="8" xfId="0" applyFont="1" applyBorder="1" applyAlignment="1" applyProtection="1">
      <alignment horizontal="center" vertical="center"/>
      <protection locked="0"/>
    </xf>
    <xf numFmtId="166" fontId="161" fillId="73" borderId="92" xfId="1" applyFont="1" applyFill="1" applyBorder="1" applyAlignment="1" applyProtection="1">
      <alignment vertical="center"/>
      <protection hidden="1"/>
    </xf>
    <xf numFmtId="255" fontId="161" fillId="73" borderId="85" xfId="2141" applyNumberFormat="1" applyFont="1" applyFill="1" applyBorder="1" applyAlignment="1" applyProtection="1">
      <alignment vertical="center"/>
      <protection hidden="1"/>
    </xf>
    <xf numFmtId="166" fontId="160" fillId="0" borderId="0" xfId="1" applyFont="1" applyBorder="1" applyAlignment="1" applyProtection="1">
      <alignment vertical="center"/>
      <protection hidden="1"/>
    </xf>
    <xf numFmtId="0" fontId="158" fillId="0" borderId="0" xfId="2853" applyFont="1" applyAlignment="1" applyProtection="1">
      <alignment vertical="center" wrapText="1"/>
      <protection hidden="1"/>
    </xf>
    <xf numFmtId="0" fontId="160" fillId="0" borderId="0" xfId="2853" applyFont="1" applyProtection="1">
      <alignment vertical="center"/>
      <protection hidden="1"/>
    </xf>
    <xf numFmtId="0" fontId="161" fillId="0" borderId="0" xfId="2853" applyFont="1" applyAlignment="1" applyProtection="1">
      <alignment horizontal="center" vertical="center"/>
      <protection hidden="1"/>
    </xf>
    <xf numFmtId="255" fontId="158" fillId="0" borderId="0" xfId="2141" applyNumberFormat="1" applyFont="1" applyBorder="1" applyAlignment="1" applyProtection="1">
      <alignment vertical="center"/>
      <protection hidden="1"/>
    </xf>
    <xf numFmtId="166" fontId="158" fillId="0" borderId="0" xfId="1" applyFont="1" applyBorder="1" applyAlignment="1" applyProtection="1">
      <alignment vertical="center" wrapText="1"/>
      <protection hidden="1"/>
    </xf>
    <xf numFmtId="255" fontId="158" fillId="0" borderId="0" xfId="2141" applyNumberFormat="1" applyFont="1" applyBorder="1" applyAlignment="1" applyProtection="1">
      <alignment horizontal="right" vertical="center"/>
      <protection hidden="1"/>
    </xf>
    <xf numFmtId="255" fontId="161" fillId="74" borderId="49" xfId="2141" applyNumberFormat="1" applyFont="1" applyFill="1" applyBorder="1" applyAlignment="1" applyProtection="1">
      <alignment horizontal="center" vertical="center"/>
      <protection hidden="1"/>
    </xf>
    <xf numFmtId="166" fontId="159" fillId="74" borderId="49" xfId="1" applyFont="1" applyFill="1" applyBorder="1" applyAlignment="1" applyProtection="1">
      <alignment horizontal="center" vertical="center"/>
      <protection hidden="1"/>
    </xf>
    <xf numFmtId="255" fontId="161" fillId="74" borderId="41" xfId="2141" applyNumberFormat="1" applyFont="1" applyFill="1" applyBorder="1" applyAlignment="1" applyProtection="1">
      <alignment horizontal="center" vertical="center"/>
      <protection hidden="1"/>
    </xf>
    <xf numFmtId="255" fontId="161" fillId="74" borderId="94" xfId="2141" applyNumberFormat="1" applyFont="1" applyFill="1" applyBorder="1" applyAlignment="1" applyProtection="1">
      <alignment horizontal="center" vertical="center"/>
      <protection hidden="1"/>
    </xf>
    <xf numFmtId="255" fontId="158" fillId="0" borderId="91" xfId="2141" applyNumberFormat="1" applyFont="1" applyBorder="1" applyAlignment="1" applyProtection="1">
      <alignment vertical="center"/>
      <protection hidden="1"/>
    </xf>
    <xf numFmtId="166" fontId="161" fillId="0" borderId="91" xfId="1" applyFont="1" applyBorder="1" applyAlignment="1" applyProtection="1">
      <alignment vertical="center"/>
      <protection hidden="1"/>
    </xf>
    <xf numFmtId="256" fontId="158" fillId="0" borderId="82" xfId="2141" applyNumberFormat="1" applyFont="1" applyBorder="1" applyAlignment="1" applyProtection="1">
      <alignment vertical="center"/>
      <protection hidden="1"/>
    </xf>
    <xf numFmtId="256" fontId="158" fillId="0" borderId="84" xfId="2141" applyNumberFormat="1" applyFont="1" applyBorder="1" applyAlignment="1" applyProtection="1">
      <alignment vertical="center"/>
      <protection hidden="1"/>
    </xf>
    <xf numFmtId="256" fontId="158" fillId="0" borderId="83" xfId="2141" applyNumberFormat="1" applyFont="1" applyBorder="1" applyAlignment="1" applyProtection="1">
      <alignment vertical="center"/>
      <protection hidden="1"/>
    </xf>
    <xf numFmtId="255" fontId="162" fillId="0" borderId="91" xfId="2141" applyNumberFormat="1" applyFont="1" applyBorder="1" applyAlignment="1" applyProtection="1">
      <alignment vertical="center"/>
      <protection hidden="1"/>
    </xf>
    <xf numFmtId="166" fontId="163" fillId="0" borderId="91" xfId="1" applyFont="1" applyBorder="1" applyAlignment="1" applyProtection="1">
      <alignment vertical="center"/>
      <protection hidden="1"/>
    </xf>
    <xf numFmtId="171" fontId="164" fillId="0" borderId="82" xfId="2" applyNumberFormat="1" applyFont="1" applyBorder="1" applyAlignment="1" applyProtection="1">
      <alignment horizontal="center" vertical="center"/>
      <protection hidden="1"/>
    </xf>
    <xf numFmtId="171" fontId="164" fillId="0" borderId="84" xfId="2" applyNumberFormat="1" applyFont="1" applyBorder="1" applyAlignment="1" applyProtection="1">
      <alignment horizontal="center" vertical="center"/>
      <protection hidden="1"/>
    </xf>
    <xf numFmtId="171" fontId="164" fillId="0" borderId="83" xfId="2" applyNumberFormat="1" applyFont="1" applyBorder="1" applyAlignment="1" applyProtection="1">
      <alignment horizontal="center" vertical="center"/>
      <protection hidden="1"/>
    </xf>
    <xf numFmtId="0" fontId="162" fillId="0" borderId="0" xfId="2853" applyFont="1" applyAlignment="1" applyProtection="1">
      <alignment vertical="center" wrapText="1"/>
      <protection hidden="1"/>
    </xf>
    <xf numFmtId="170" fontId="164" fillId="0" borderId="82" xfId="1" applyNumberFormat="1" applyFont="1" applyBorder="1" applyAlignment="1" applyProtection="1">
      <alignment horizontal="center" vertical="center"/>
      <protection hidden="1"/>
    </xf>
    <xf numFmtId="170" fontId="164" fillId="0" borderId="84" xfId="1" applyNumberFormat="1" applyFont="1" applyBorder="1" applyAlignment="1" applyProtection="1">
      <alignment horizontal="center" vertical="center"/>
      <protection hidden="1"/>
    </xf>
    <xf numFmtId="170" fontId="164" fillId="0" borderId="83" xfId="1" applyNumberFormat="1" applyFont="1" applyBorder="1" applyAlignment="1" applyProtection="1">
      <alignment horizontal="center" vertical="center"/>
      <protection hidden="1"/>
    </xf>
    <xf numFmtId="255" fontId="158" fillId="0" borderId="92" xfId="2141" applyNumberFormat="1" applyFont="1" applyBorder="1" applyAlignment="1" applyProtection="1">
      <alignment vertical="center"/>
      <protection hidden="1"/>
    </xf>
    <xf numFmtId="166" fontId="161" fillId="0" borderId="92" xfId="1" applyFont="1" applyBorder="1" applyAlignment="1" applyProtection="1">
      <alignment vertical="center"/>
      <protection hidden="1"/>
    </xf>
    <xf numFmtId="256" fontId="158" fillId="0" borderId="85" xfId="2141" applyNumberFormat="1" applyFont="1" applyBorder="1" applyAlignment="1" applyProtection="1">
      <alignment vertical="center"/>
      <protection hidden="1"/>
    </xf>
    <xf numFmtId="256" fontId="158" fillId="0" borderId="87" xfId="2141" applyNumberFormat="1" applyFont="1" applyBorder="1" applyAlignment="1" applyProtection="1">
      <alignment vertical="center"/>
      <protection hidden="1"/>
    </xf>
    <xf numFmtId="256" fontId="158" fillId="0" borderId="86" xfId="2141" applyNumberFormat="1" applyFont="1" applyBorder="1" applyAlignment="1" applyProtection="1">
      <alignment vertical="center"/>
      <protection hidden="1"/>
    </xf>
    <xf numFmtId="255" fontId="162" fillId="0" borderId="92" xfId="2141" applyNumberFormat="1" applyFont="1" applyBorder="1" applyAlignment="1" applyProtection="1">
      <alignment vertical="center"/>
      <protection hidden="1"/>
    </xf>
    <xf numFmtId="166" fontId="163" fillId="0" borderId="92" xfId="1" applyFont="1" applyBorder="1" applyAlignment="1" applyProtection="1">
      <alignment vertical="center"/>
      <protection hidden="1"/>
    </xf>
    <xf numFmtId="171" fontId="164" fillId="0" borderId="85" xfId="2853" applyNumberFormat="1" applyFont="1" applyBorder="1" applyAlignment="1" applyProtection="1">
      <alignment horizontal="center" vertical="center"/>
      <protection hidden="1"/>
    </xf>
    <xf numFmtId="171" fontId="164" fillId="0" borderId="87" xfId="3208" applyNumberFormat="1" applyFont="1" applyBorder="1" applyAlignment="1" applyProtection="1">
      <alignment horizontal="center" vertical="center"/>
      <protection hidden="1"/>
    </xf>
    <xf numFmtId="171" fontId="164" fillId="0" borderId="87" xfId="2853" applyNumberFormat="1" applyFont="1" applyBorder="1" applyAlignment="1" applyProtection="1">
      <alignment horizontal="center" vertical="center"/>
      <protection hidden="1"/>
    </xf>
    <xf numFmtId="171" fontId="164" fillId="0" borderId="86" xfId="2853" applyNumberFormat="1" applyFont="1" applyBorder="1" applyAlignment="1" applyProtection="1">
      <alignment horizontal="center" vertical="center"/>
      <protection hidden="1"/>
    </xf>
    <xf numFmtId="255" fontId="158" fillId="76" borderId="92" xfId="2141" applyNumberFormat="1" applyFont="1" applyFill="1" applyBorder="1" applyAlignment="1" applyProtection="1">
      <alignment vertical="center"/>
      <protection hidden="1"/>
    </xf>
    <xf numFmtId="166" fontId="161" fillId="76" borderId="92" xfId="1" applyFont="1" applyFill="1" applyBorder="1" applyAlignment="1" applyProtection="1">
      <alignment vertical="center"/>
      <protection hidden="1"/>
    </xf>
    <xf numFmtId="256" fontId="161" fillId="76" borderId="85" xfId="2141" applyNumberFormat="1" applyFont="1" applyFill="1" applyBorder="1" applyAlignment="1" applyProtection="1">
      <alignment vertical="center"/>
      <protection hidden="1"/>
    </xf>
    <xf numFmtId="256" fontId="161" fillId="76" borderId="87" xfId="2141" applyNumberFormat="1" applyFont="1" applyFill="1" applyBorder="1" applyAlignment="1" applyProtection="1">
      <alignment vertical="center"/>
      <protection hidden="1"/>
    </xf>
    <xf numFmtId="256" fontId="161" fillId="76" borderId="86" xfId="2141" applyNumberFormat="1" applyFont="1" applyFill="1" applyBorder="1" applyAlignment="1" applyProtection="1">
      <alignment vertical="center"/>
      <protection hidden="1"/>
    </xf>
    <xf numFmtId="0" fontId="158" fillId="76" borderId="0" xfId="2853" applyFont="1" applyFill="1" applyAlignment="1" applyProtection="1">
      <alignment vertical="center" wrapText="1"/>
      <protection hidden="1"/>
    </xf>
    <xf numFmtId="255" fontId="162" fillId="76" borderId="92" xfId="2141" applyNumberFormat="1" applyFont="1" applyFill="1" applyBorder="1" applyAlignment="1" applyProtection="1">
      <alignment vertical="center"/>
      <protection hidden="1"/>
    </xf>
    <xf numFmtId="166" fontId="162" fillId="76" borderId="92" xfId="1" applyFont="1" applyFill="1" applyBorder="1" applyAlignment="1" applyProtection="1">
      <alignment vertical="center"/>
      <protection hidden="1"/>
    </xf>
    <xf numFmtId="171" fontId="164" fillId="76" borderId="85" xfId="2" applyNumberFormat="1" applyFont="1" applyFill="1" applyBorder="1" applyAlignment="1" applyProtection="1">
      <alignment horizontal="center" vertical="center"/>
      <protection hidden="1"/>
    </xf>
    <xf numFmtId="171" fontId="164" fillId="76" borderId="87" xfId="2" applyNumberFormat="1" applyFont="1" applyFill="1" applyBorder="1" applyAlignment="1" applyProtection="1">
      <alignment horizontal="center" vertical="center"/>
      <protection hidden="1"/>
    </xf>
    <xf numFmtId="171" fontId="164" fillId="76" borderId="86" xfId="2" applyNumberFormat="1" applyFont="1" applyFill="1" applyBorder="1" applyAlignment="1" applyProtection="1">
      <alignment horizontal="center" vertical="center"/>
      <protection hidden="1"/>
    </xf>
    <xf numFmtId="0" fontId="162" fillId="76" borderId="0" xfId="2853" applyFont="1" applyFill="1" applyAlignment="1" applyProtection="1">
      <alignment vertical="center" wrapText="1"/>
      <protection hidden="1"/>
    </xf>
    <xf numFmtId="255" fontId="164" fillId="0" borderId="92" xfId="2141" applyNumberFormat="1" applyFont="1" applyBorder="1" applyAlignment="1" applyProtection="1">
      <alignment vertical="center"/>
      <protection hidden="1"/>
    </xf>
    <xf numFmtId="166" fontId="164" fillId="0" borderId="92" xfId="1" applyFont="1" applyBorder="1" applyAlignment="1" applyProtection="1">
      <alignment vertical="center"/>
      <protection hidden="1"/>
    </xf>
    <xf numFmtId="171" fontId="164" fillId="0" borderId="85" xfId="2141" applyNumberFormat="1" applyFont="1" applyBorder="1" applyAlignment="1" applyProtection="1">
      <alignment vertical="center"/>
      <protection hidden="1"/>
    </xf>
    <xf numFmtId="171" fontId="164" fillId="0" borderId="87" xfId="2141" applyNumberFormat="1" applyFont="1" applyBorder="1" applyAlignment="1" applyProtection="1">
      <alignment vertical="center"/>
      <protection hidden="1"/>
    </xf>
    <xf numFmtId="171" fontId="164" fillId="0" borderId="86" xfId="2141" applyNumberFormat="1" applyFont="1" applyBorder="1" applyAlignment="1" applyProtection="1">
      <alignment vertical="center"/>
      <protection hidden="1"/>
    </xf>
    <xf numFmtId="0" fontId="164" fillId="0" borderId="0" xfId="2853" applyFont="1" applyAlignment="1" applyProtection="1">
      <alignment vertical="center" wrapText="1"/>
      <protection hidden="1"/>
    </xf>
    <xf numFmtId="171" fontId="164" fillId="0" borderId="85" xfId="2" applyNumberFormat="1" applyFont="1" applyBorder="1" applyAlignment="1" applyProtection="1">
      <alignment horizontal="center" vertical="center"/>
      <protection hidden="1"/>
    </xf>
    <xf numFmtId="171" fontId="164" fillId="0" borderId="87" xfId="2" applyNumberFormat="1" applyFont="1" applyBorder="1" applyAlignment="1" applyProtection="1">
      <alignment horizontal="center" vertical="center"/>
      <protection hidden="1"/>
    </xf>
    <xf numFmtId="171" fontId="164" fillId="0" borderId="86" xfId="2" applyNumberFormat="1" applyFont="1" applyBorder="1" applyAlignment="1" applyProtection="1">
      <alignment horizontal="center" vertical="center"/>
      <protection hidden="1"/>
    </xf>
    <xf numFmtId="254" fontId="158" fillId="0" borderId="85" xfId="1" applyNumberFormat="1" applyFont="1" applyBorder="1" applyAlignment="1" applyProtection="1">
      <alignment vertical="center"/>
      <protection hidden="1"/>
    </xf>
    <xf numFmtId="254" fontId="158" fillId="0" borderId="87" xfId="1" applyNumberFormat="1" applyFont="1" applyBorder="1" applyAlignment="1" applyProtection="1">
      <alignment vertical="center"/>
      <protection hidden="1"/>
    </xf>
    <xf numFmtId="254" fontId="158" fillId="0" borderId="86" xfId="1" applyNumberFormat="1" applyFont="1" applyBorder="1" applyAlignment="1" applyProtection="1">
      <alignment vertical="center"/>
      <protection hidden="1"/>
    </xf>
    <xf numFmtId="166" fontId="161" fillId="5" borderId="92" xfId="1" applyFont="1" applyFill="1" applyBorder="1" applyAlignment="1" applyProtection="1">
      <alignment vertical="center"/>
      <protection hidden="1"/>
    </xf>
    <xf numFmtId="256" fontId="161" fillId="5" borderId="85" xfId="2141" applyNumberFormat="1" applyFont="1" applyFill="1" applyBorder="1" applyAlignment="1" applyProtection="1">
      <alignment vertical="center"/>
      <protection hidden="1"/>
    </xf>
    <xf numFmtId="256" fontId="161" fillId="5" borderId="87" xfId="2141" applyNumberFormat="1" applyFont="1" applyFill="1" applyBorder="1" applyAlignment="1" applyProtection="1">
      <alignment vertical="center"/>
      <protection hidden="1"/>
    </xf>
    <xf numFmtId="256" fontId="161" fillId="5" borderId="86" xfId="2141" applyNumberFormat="1" applyFont="1" applyFill="1" applyBorder="1" applyAlignment="1" applyProtection="1">
      <alignment vertical="center"/>
      <protection hidden="1"/>
    </xf>
    <xf numFmtId="255" fontId="161" fillId="73" borderId="87" xfId="2141" applyNumberFormat="1" applyFont="1" applyFill="1" applyBorder="1" applyAlignment="1" applyProtection="1">
      <alignment vertical="center"/>
      <protection hidden="1"/>
    </xf>
    <xf numFmtId="255" fontId="161" fillId="73" borderId="86" xfId="2141" applyNumberFormat="1" applyFont="1" applyFill="1" applyBorder="1" applyAlignment="1" applyProtection="1">
      <alignment vertical="center"/>
      <protection hidden="1"/>
    </xf>
    <xf numFmtId="0" fontId="161" fillId="0" borderId="0" xfId="2853" applyFont="1" applyAlignment="1" applyProtection="1">
      <alignment vertical="center" wrapText="1"/>
      <protection hidden="1"/>
    </xf>
    <xf numFmtId="255" fontId="161" fillId="0" borderId="93" xfId="2141" applyNumberFormat="1" applyFont="1" applyBorder="1" applyAlignment="1" applyProtection="1">
      <alignment vertical="center"/>
      <protection hidden="1"/>
    </xf>
    <xf numFmtId="166" fontId="161" fillId="0" borderId="93" xfId="1" applyFont="1" applyBorder="1" applyAlignment="1" applyProtection="1">
      <alignment vertical="center"/>
      <protection hidden="1"/>
    </xf>
    <xf numFmtId="255" fontId="161" fillId="0" borderId="88" xfId="2141" applyNumberFormat="1" applyFont="1" applyBorder="1" applyAlignment="1" applyProtection="1">
      <alignment vertical="center"/>
      <protection hidden="1"/>
    </xf>
    <xf numFmtId="255" fontId="161" fillId="0" borderId="90" xfId="2141" applyNumberFormat="1" applyFont="1" applyBorder="1" applyAlignment="1" applyProtection="1">
      <alignment vertical="center"/>
      <protection hidden="1"/>
    </xf>
    <xf numFmtId="255" fontId="161" fillId="0" borderId="89" xfId="2141" applyNumberFormat="1" applyFont="1" applyBorder="1" applyAlignment="1" applyProtection="1">
      <alignment vertical="center"/>
      <protection hidden="1"/>
    </xf>
    <xf numFmtId="255" fontId="165" fillId="0" borderId="0" xfId="2141" applyNumberFormat="1" applyFont="1" applyBorder="1" applyAlignment="1" applyProtection="1">
      <alignment vertical="center"/>
      <protection hidden="1"/>
    </xf>
    <xf numFmtId="166" fontId="165" fillId="0" borderId="0" xfId="1" applyFont="1" applyBorder="1" applyAlignment="1" applyProtection="1">
      <alignment vertical="center"/>
      <protection hidden="1"/>
    </xf>
    <xf numFmtId="0" fontId="165" fillId="0" borderId="0" xfId="2853" applyFont="1" applyAlignment="1" applyProtection="1">
      <alignment vertical="center" wrapText="1"/>
      <protection hidden="1"/>
    </xf>
    <xf numFmtId="255" fontId="0" fillId="0" borderId="0" xfId="2141" applyNumberFormat="1" applyFont="1" applyAlignment="1" applyProtection="1">
      <alignment vertical="top" wrapText="1"/>
      <protection hidden="1"/>
    </xf>
    <xf numFmtId="166" fontId="16" fillId="0" borderId="0" xfId="1" applyFont="1" applyAlignment="1" applyProtection="1">
      <alignment vertical="top" wrapText="1"/>
      <protection hidden="1"/>
    </xf>
    <xf numFmtId="0" fontId="16" fillId="0" borderId="0" xfId="2853" applyAlignment="1" applyProtection="1">
      <alignment vertical="top" wrapText="1"/>
      <protection hidden="1"/>
    </xf>
    <xf numFmtId="255" fontId="0" fillId="74" borderId="77" xfId="2141" applyNumberFormat="1" applyFont="1" applyFill="1" applyBorder="1" applyAlignment="1" applyProtection="1">
      <alignment vertical="top" wrapText="1"/>
      <protection hidden="1"/>
    </xf>
    <xf numFmtId="9" fontId="0" fillId="0" borderId="0" xfId="2141" applyNumberFormat="1" applyFont="1" applyAlignment="1" applyProtection="1">
      <alignment vertical="top" wrapText="1"/>
      <protection hidden="1"/>
    </xf>
    <xf numFmtId="166" fontId="8" fillId="0" borderId="0" xfId="1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6" fontId="8" fillId="0" borderId="0" xfId="1" applyFont="1" applyBorder="1" applyAlignment="1" applyProtection="1">
      <alignment horizontal="center" vertical="center"/>
      <protection hidden="1"/>
    </xf>
    <xf numFmtId="166" fontId="8" fillId="72" borderId="0" xfId="1" applyFont="1" applyFill="1" applyBorder="1" applyAlignment="1" applyProtection="1">
      <alignment horizontal="left" vertical="center"/>
      <protection hidden="1"/>
    </xf>
    <xf numFmtId="166" fontId="6" fillId="0" borderId="69" xfId="1" applyFont="1" applyFill="1" applyBorder="1" applyAlignment="1" applyProtection="1">
      <alignment horizontal="left" vertical="center"/>
      <protection hidden="1"/>
    </xf>
    <xf numFmtId="166" fontId="8" fillId="0" borderId="44" xfId="1" applyFont="1" applyBorder="1" applyAlignment="1" applyProtection="1">
      <alignment vertical="center"/>
      <protection hidden="1"/>
    </xf>
    <xf numFmtId="166" fontId="6" fillId="0" borderId="71" xfId="1" applyFont="1" applyBorder="1" applyAlignment="1" applyProtection="1">
      <alignment horizontal="left" vertical="top"/>
      <protection hidden="1"/>
    </xf>
    <xf numFmtId="166" fontId="8" fillId="0" borderId="0" xfId="1" applyFont="1" applyBorder="1" applyAlignment="1" applyProtection="1">
      <alignment vertical="center"/>
      <protection hidden="1"/>
    </xf>
    <xf numFmtId="166" fontId="6" fillId="0" borderId="71" xfId="1" applyFont="1" applyBorder="1" applyAlignment="1" applyProtection="1">
      <alignment horizontal="left" vertical="center"/>
      <protection hidden="1"/>
    </xf>
    <xf numFmtId="166" fontId="6" fillId="0" borderId="79" xfId="1" applyFont="1" applyBorder="1" applyAlignment="1" applyProtection="1">
      <alignment horizontal="left" vertical="center"/>
      <protection hidden="1"/>
    </xf>
    <xf numFmtId="166" fontId="8" fillId="0" borderId="45" xfId="1" applyFont="1" applyBorder="1" applyAlignment="1" applyProtection="1">
      <alignment vertical="center"/>
      <protection hidden="1"/>
    </xf>
    <xf numFmtId="0" fontId="6" fillId="0" borderId="76" xfId="0" applyFont="1" applyBorder="1" applyAlignment="1" applyProtection="1">
      <alignment horizontal="center" vertical="center"/>
      <protection hidden="1"/>
    </xf>
    <xf numFmtId="170" fontId="7" fillId="74" borderId="50" xfId="1" applyNumberFormat="1" applyFont="1" applyFill="1" applyBorder="1" applyAlignment="1" applyProtection="1">
      <alignment horizontal="center" vertical="center"/>
      <protection hidden="1"/>
    </xf>
    <xf numFmtId="0" fontId="7" fillId="74" borderId="51" xfId="0" applyFont="1" applyFill="1" applyBorder="1" applyAlignment="1" applyProtection="1">
      <alignment horizontal="center" vertical="center"/>
      <protection hidden="1"/>
    </xf>
    <xf numFmtId="0" fontId="8" fillId="74" borderId="51" xfId="0" applyFont="1" applyFill="1" applyBorder="1" applyAlignment="1" applyProtection="1">
      <alignment horizontal="center" vertical="center"/>
      <protection hidden="1"/>
    </xf>
    <xf numFmtId="0" fontId="8" fillId="74" borderId="52" xfId="0" applyFont="1" applyFill="1" applyBorder="1" applyAlignment="1" applyProtection="1">
      <alignment horizontal="center" vertical="center"/>
      <protection hidden="1"/>
    </xf>
    <xf numFmtId="170" fontId="8" fillId="0" borderId="61" xfId="1" applyNumberFormat="1" applyFont="1" applyBorder="1" applyAlignment="1" applyProtection="1">
      <alignment vertical="center"/>
      <protection hidden="1"/>
    </xf>
    <xf numFmtId="166" fontId="6" fillId="0" borderId="2" xfId="1" applyFont="1" applyBorder="1" applyAlignment="1" applyProtection="1">
      <alignment vertical="center"/>
      <protection hidden="1"/>
    </xf>
    <xf numFmtId="166" fontId="8" fillId="4" borderId="2" xfId="1" applyFont="1" applyFill="1" applyBorder="1" applyAlignment="1" applyProtection="1">
      <alignment horizontal="center" vertical="center"/>
      <protection hidden="1"/>
    </xf>
    <xf numFmtId="170" fontId="6" fillId="0" borderId="2" xfId="1" applyNumberFormat="1" applyFont="1" applyBorder="1" applyAlignment="1" applyProtection="1">
      <alignment horizontal="center" vertical="center"/>
      <protection hidden="1"/>
    </xf>
    <xf numFmtId="170" fontId="8" fillId="0" borderId="2" xfId="1" applyNumberFormat="1" applyFont="1" applyBorder="1" applyAlignment="1" applyProtection="1">
      <alignment horizontal="center" vertical="center"/>
      <protection hidden="1"/>
    </xf>
    <xf numFmtId="170" fontId="8" fillId="0" borderId="62" xfId="1" applyNumberFormat="1" applyFont="1" applyBorder="1" applyAlignment="1" applyProtection="1">
      <alignment horizontal="center" vertical="center"/>
      <protection hidden="1"/>
    </xf>
    <xf numFmtId="170" fontId="6" fillId="0" borderId="61" xfId="1" applyNumberFormat="1" applyFont="1" applyBorder="1" applyAlignment="1" applyProtection="1">
      <alignment vertical="center"/>
      <protection hidden="1"/>
    </xf>
    <xf numFmtId="9" fontId="6" fillId="0" borderId="2" xfId="2" applyFont="1" applyBorder="1" applyAlignment="1" applyProtection="1">
      <alignment horizontal="center" vertical="center"/>
      <protection hidden="1"/>
    </xf>
    <xf numFmtId="166" fontId="8" fillId="75" borderId="77" xfId="1" applyFont="1" applyFill="1" applyBorder="1" applyAlignment="1" applyProtection="1">
      <alignment horizontal="center" vertical="center"/>
      <protection hidden="1"/>
    </xf>
    <xf numFmtId="166" fontId="6" fillId="75" borderId="36" xfId="1" applyFont="1" applyFill="1" applyBorder="1" applyAlignment="1" applyProtection="1">
      <alignment vertical="center"/>
      <protection hidden="1"/>
    </xf>
    <xf numFmtId="166" fontId="8" fillId="75" borderId="36" xfId="1" applyFont="1" applyFill="1" applyBorder="1" applyAlignment="1" applyProtection="1">
      <alignment vertical="center"/>
      <protection hidden="1"/>
    </xf>
    <xf numFmtId="170" fontId="6" fillId="75" borderId="36" xfId="1" applyNumberFormat="1" applyFont="1" applyFill="1" applyBorder="1" applyAlignment="1" applyProtection="1">
      <alignment horizontal="center" vertical="center"/>
      <protection hidden="1"/>
    </xf>
    <xf numFmtId="0" fontId="6" fillId="75" borderId="36" xfId="0" applyFont="1" applyFill="1" applyBorder="1" applyAlignment="1" applyProtection="1">
      <alignment horizontal="center" vertical="center"/>
      <protection hidden="1"/>
    </xf>
    <xf numFmtId="0" fontId="6" fillId="75" borderId="41" xfId="0" applyFont="1" applyFill="1" applyBorder="1" applyAlignment="1" applyProtection="1">
      <alignment horizontal="center" vertical="center"/>
      <protection hidden="1"/>
    </xf>
    <xf numFmtId="170" fontId="6" fillId="75" borderId="41" xfId="1" applyNumberFormat="1" applyFont="1" applyFill="1" applyBorder="1" applyAlignment="1" applyProtection="1">
      <alignment horizontal="center" vertical="center"/>
      <protection hidden="1"/>
    </xf>
    <xf numFmtId="170" fontId="8" fillId="72" borderId="0" xfId="1" applyNumberFormat="1" applyFont="1" applyFill="1" applyAlignment="1" applyProtection="1">
      <alignment vertical="center"/>
      <protection hidden="1"/>
    </xf>
    <xf numFmtId="170" fontId="6" fillId="0" borderId="53" xfId="1" applyNumberFormat="1" applyFont="1" applyBorder="1" applyAlignment="1" applyProtection="1">
      <alignment vertical="center"/>
      <protection hidden="1"/>
    </xf>
    <xf numFmtId="166" fontId="6" fillId="0" borderId="54" xfId="1" applyFont="1" applyBorder="1" applyAlignment="1" applyProtection="1">
      <alignment vertical="center"/>
      <protection hidden="1"/>
    </xf>
    <xf numFmtId="0" fontId="6" fillId="72" borderId="54" xfId="0" applyFont="1" applyFill="1" applyBorder="1" applyAlignment="1" applyProtection="1">
      <alignment vertical="center"/>
      <protection hidden="1"/>
    </xf>
    <xf numFmtId="170" fontId="6" fillId="0" borderId="54" xfId="1" applyNumberFormat="1" applyFont="1" applyBorder="1" applyAlignment="1" applyProtection="1">
      <alignment horizontal="center" vertical="center"/>
      <protection hidden="1"/>
    </xf>
    <xf numFmtId="170" fontId="6" fillId="0" borderId="55" xfId="1" applyNumberFormat="1" applyFont="1" applyBorder="1" applyAlignment="1" applyProtection="1">
      <alignment horizontal="center" vertical="center"/>
      <protection hidden="1"/>
    </xf>
    <xf numFmtId="166" fontId="8" fillId="72" borderId="0" xfId="1" applyFont="1" applyFill="1" applyBorder="1" applyAlignment="1" applyProtection="1">
      <alignment horizontal="center" vertical="center"/>
      <protection hidden="1"/>
    </xf>
    <xf numFmtId="166" fontId="8" fillId="0" borderId="2" xfId="1" applyFont="1" applyBorder="1" applyAlignment="1" applyProtection="1">
      <alignment vertical="center"/>
      <protection hidden="1"/>
    </xf>
    <xf numFmtId="170" fontId="6" fillId="72" borderId="2" xfId="1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6" fillId="72" borderId="2" xfId="1" applyFont="1" applyFill="1" applyBorder="1" applyAlignment="1" applyProtection="1">
      <alignment horizontal="center" vertical="center"/>
      <protection hidden="1"/>
    </xf>
    <xf numFmtId="166" fontId="6" fillId="0" borderId="2" xfId="1" applyFont="1" applyBorder="1" applyAlignment="1" applyProtection="1">
      <alignment horizontal="center" vertical="center"/>
      <protection hidden="1"/>
    </xf>
    <xf numFmtId="166" fontId="6" fillId="0" borderId="2" xfId="0" applyNumberFormat="1" applyFont="1" applyBorder="1" applyAlignment="1" applyProtection="1">
      <alignment horizontal="center" vertical="center"/>
      <protection hidden="1"/>
    </xf>
    <xf numFmtId="166" fontId="6" fillId="0" borderId="62" xfId="0" applyNumberFormat="1" applyFont="1" applyBorder="1" applyAlignment="1" applyProtection="1">
      <alignment horizontal="center" vertical="center"/>
      <protection hidden="1"/>
    </xf>
    <xf numFmtId="170" fontId="8" fillId="4" borderId="61" xfId="1" applyNumberFormat="1" applyFont="1" applyFill="1" applyBorder="1" applyAlignment="1" applyProtection="1">
      <alignment vertical="center"/>
      <protection hidden="1"/>
    </xf>
    <xf numFmtId="166" fontId="8" fillId="4" borderId="2" xfId="1" applyFont="1" applyFill="1" applyBorder="1" applyAlignment="1" applyProtection="1">
      <alignment vertical="center"/>
      <protection hidden="1"/>
    </xf>
    <xf numFmtId="170" fontId="8" fillId="72" borderId="2" xfId="1" applyNumberFormat="1" applyFont="1" applyFill="1" applyBorder="1" applyAlignment="1" applyProtection="1">
      <alignment horizontal="center" vertical="center"/>
      <protection hidden="1"/>
    </xf>
    <xf numFmtId="170" fontId="8" fillId="4" borderId="2" xfId="1" applyNumberFormat="1" applyFont="1" applyFill="1" applyBorder="1" applyAlignment="1" applyProtection="1">
      <alignment horizontal="center" vertical="center"/>
      <protection hidden="1"/>
    </xf>
    <xf numFmtId="170" fontId="8" fillId="4" borderId="62" xfId="1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170" fontId="8" fillId="0" borderId="64" xfId="1" applyNumberFormat="1" applyFont="1" applyBorder="1" applyAlignment="1" applyProtection="1">
      <alignment vertical="center"/>
      <protection hidden="1"/>
    </xf>
    <xf numFmtId="166" fontId="6" fillId="0" borderId="3" xfId="1" applyFont="1" applyBorder="1" applyAlignment="1" applyProtection="1">
      <alignment vertical="center"/>
      <protection hidden="1"/>
    </xf>
    <xf numFmtId="166" fontId="8" fillId="4" borderId="3" xfId="1" applyFont="1" applyFill="1" applyBorder="1" applyAlignment="1" applyProtection="1">
      <alignment horizontal="center" vertical="center"/>
      <protection hidden="1"/>
    </xf>
    <xf numFmtId="170" fontId="8" fillId="3" borderId="3" xfId="1" applyNumberFormat="1" applyFont="1" applyFill="1" applyBorder="1" applyAlignment="1" applyProtection="1">
      <alignment horizontal="center" vertical="center"/>
      <protection hidden="1"/>
    </xf>
    <xf numFmtId="170" fontId="8" fillId="0" borderId="3" xfId="1" applyNumberFormat="1" applyFont="1" applyBorder="1" applyAlignment="1" applyProtection="1">
      <alignment horizontal="center" vertical="center"/>
      <protection hidden="1"/>
    </xf>
    <xf numFmtId="170" fontId="8" fillId="0" borderId="65" xfId="1" applyNumberFormat="1" applyFont="1" applyBorder="1" applyAlignment="1" applyProtection="1">
      <alignment horizontal="center" vertical="center"/>
      <protection hidden="1"/>
    </xf>
    <xf numFmtId="170" fontId="8" fillId="0" borderId="50" xfId="1" applyNumberFormat="1" applyFont="1" applyBorder="1" applyAlignment="1" applyProtection="1">
      <alignment vertical="center"/>
      <protection hidden="1"/>
    </xf>
    <xf numFmtId="170" fontId="6" fillId="0" borderId="51" xfId="1" applyNumberFormat="1" applyFont="1" applyBorder="1" applyAlignment="1" applyProtection="1">
      <alignment horizontal="center" vertical="center"/>
      <protection hidden="1"/>
    </xf>
    <xf numFmtId="0" fontId="7" fillId="0" borderId="51" xfId="0" applyFont="1" applyBorder="1" applyAlignment="1" applyProtection="1">
      <alignment horizontal="center" vertical="center"/>
      <protection hidden="1"/>
    </xf>
    <xf numFmtId="9" fontId="8" fillId="3" borderId="51" xfId="0" applyNumberFormat="1" applyFont="1" applyFill="1" applyBorder="1" applyAlignment="1" applyProtection="1">
      <alignment horizontal="center" vertical="center"/>
      <protection hidden="1"/>
    </xf>
    <xf numFmtId="9" fontId="8" fillId="3" borderId="52" xfId="0" applyNumberFormat="1" applyFont="1" applyFill="1" applyBorder="1" applyAlignment="1" applyProtection="1">
      <alignment horizontal="center" vertical="center"/>
      <protection hidden="1"/>
    </xf>
    <xf numFmtId="170" fontId="8" fillId="74" borderId="50" xfId="1" applyNumberFormat="1" applyFont="1" applyFill="1" applyBorder="1" applyAlignment="1" applyProtection="1">
      <alignment vertical="center"/>
      <protection hidden="1"/>
    </xf>
    <xf numFmtId="170" fontId="6" fillId="74" borderId="51" xfId="1" applyNumberFormat="1" applyFont="1" applyFill="1" applyBorder="1" applyAlignment="1" applyProtection="1">
      <alignment horizontal="center" vertical="center"/>
      <protection hidden="1"/>
    </xf>
    <xf numFmtId="0" fontId="8" fillId="5" borderId="2" xfId="0" applyFont="1" applyFill="1" applyBorder="1" applyAlignment="1" applyProtection="1">
      <alignment horizontal="center" vertical="center"/>
      <protection hidden="1"/>
    </xf>
    <xf numFmtId="170" fontId="8" fillId="3" borderId="2" xfId="1" applyNumberFormat="1" applyFont="1" applyFill="1" applyBorder="1" applyAlignment="1" applyProtection="1">
      <alignment horizontal="center" vertical="center"/>
      <protection hidden="1"/>
    </xf>
    <xf numFmtId="170" fontId="6" fillId="0" borderId="62" xfId="1" applyNumberFormat="1" applyFont="1" applyBorder="1" applyAlignment="1" applyProtection="1">
      <alignment horizontal="center" vertical="center"/>
      <protection hidden="1"/>
    </xf>
    <xf numFmtId="171" fontId="6" fillId="0" borderId="2" xfId="2" applyNumberFormat="1" applyFont="1" applyBorder="1" applyAlignment="1" applyProtection="1">
      <alignment horizontal="center" vertical="center"/>
      <protection hidden="1"/>
    </xf>
    <xf numFmtId="166" fontId="8" fillId="4" borderId="54" xfId="1" applyFont="1" applyFill="1" applyBorder="1" applyAlignment="1" applyProtection="1">
      <alignment horizontal="center" vertical="center"/>
      <protection hidden="1"/>
    </xf>
    <xf numFmtId="171" fontId="6" fillId="0" borderId="54" xfId="2" applyNumberFormat="1" applyFont="1" applyBorder="1" applyAlignment="1" applyProtection="1">
      <alignment horizontal="center" vertical="center"/>
      <protection hidden="1"/>
    </xf>
    <xf numFmtId="0" fontId="8" fillId="5" borderId="54" xfId="0" applyFont="1" applyFill="1" applyBorder="1" applyAlignment="1" applyProtection="1">
      <alignment horizontal="center" vertical="center"/>
      <protection hidden="1"/>
    </xf>
    <xf numFmtId="170" fontId="8" fillId="3" borderId="54" xfId="1" applyNumberFormat="1" applyFont="1" applyFill="1" applyBorder="1" applyAlignment="1" applyProtection="1">
      <alignment horizontal="center" vertical="center"/>
      <protection hidden="1"/>
    </xf>
    <xf numFmtId="170" fontId="8" fillId="75" borderId="36" xfId="1" applyNumberFormat="1" applyFont="1" applyFill="1" applyBorder="1" applyAlignment="1" applyProtection="1">
      <alignment horizontal="center" vertical="center"/>
      <protection hidden="1"/>
    </xf>
    <xf numFmtId="170" fontId="8" fillId="75" borderId="41" xfId="1" applyNumberFormat="1" applyFont="1" applyFill="1" applyBorder="1" applyAlignment="1" applyProtection="1">
      <alignment horizontal="center" vertical="center"/>
      <protection hidden="1"/>
    </xf>
    <xf numFmtId="170" fontId="8" fillId="0" borderId="81" xfId="1" applyNumberFormat="1" applyFont="1" applyBorder="1" applyAlignment="1" applyProtection="1">
      <alignment vertical="center"/>
      <protection hidden="1"/>
    </xf>
    <xf numFmtId="166" fontId="6" fillId="0" borderId="56" xfId="1" applyFont="1" applyBorder="1" applyAlignment="1" applyProtection="1">
      <alignment vertical="center"/>
      <protection hidden="1"/>
    </xf>
    <xf numFmtId="166" fontId="8" fillId="4" borderId="56" xfId="1" applyFont="1" applyFill="1" applyBorder="1" applyAlignment="1" applyProtection="1">
      <alignment horizontal="center" vertical="center"/>
      <protection hidden="1"/>
    </xf>
    <xf numFmtId="170" fontId="8" fillId="3" borderId="56" xfId="1" applyNumberFormat="1" applyFont="1" applyFill="1" applyBorder="1" applyAlignment="1" applyProtection="1">
      <alignment horizontal="center" vertical="center"/>
      <protection hidden="1"/>
    </xf>
    <xf numFmtId="170" fontId="8" fillId="0" borderId="56" xfId="1" applyNumberFormat="1" applyFont="1" applyBorder="1" applyAlignment="1" applyProtection="1">
      <alignment horizontal="center" vertical="center"/>
      <protection hidden="1"/>
    </xf>
    <xf numFmtId="170" fontId="8" fillId="0" borderId="70" xfId="1" applyNumberFormat="1" applyFont="1" applyBorder="1" applyAlignment="1" applyProtection="1">
      <alignment horizontal="center" vertical="center"/>
      <protection hidden="1"/>
    </xf>
    <xf numFmtId="170" fontId="8" fillId="0" borderId="54" xfId="1" applyNumberFormat="1" applyFont="1" applyBorder="1" applyAlignment="1" applyProtection="1">
      <alignment horizontal="center" vertical="center"/>
      <protection hidden="1"/>
    </xf>
    <xf numFmtId="170" fontId="8" fillId="0" borderId="55" xfId="1" applyNumberFormat="1" applyFont="1" applyBorder="1" applyAlignment="1" applyProtection="1">
      <alignment horizontal="center" vertical="center"/>
      <protection hidden="1"/>
    </xf>
    <xf numFmtId="0" fontId="6" fillId="0" borderId="54" xfId="0" applyFont="1" applyBorder="1" applyAlignment="1" applyProtection="1">
      <alignment vertical="center"/>
      <protection hidden="1"/>
    </xf>
    <xf numFmtId="9" fontId="6" fillId="72" borderId="2" xfId="1" applyNumberFormat="1" applyFont="1" applyFill="1" applyBorder="1" applyAlignment="1" applyProtection="1">
      <alignment horizontal="center" vertical="center"/>
      <protection hidden="1"/>
    </xf>
    <xf numFmtId="9" fontId="6" fillId="0" borderId="54" xfId="0" applyNumberFormat="1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vertical="center"/>
      <protection hidden="1"/>
    </xf>
    <xf numFmtId="9" fontId="6" fillId="0" borderId="2" xfId="0" applyNumberFormat="1" applyFont="1" applyBorder="1" applyAlignment="1" applyProtection="1">
      <alignment horizontal="center" vertical="center"/>
      <protection hidden="1"/>
    </xf>
    <xf numFmtId="10" fontId="6" fillId="0" borderId="2" xfId="2" applyNumberFormat="1" applyFont="1" applyBorder="1" applyAlignment="1" applyProtection="1">
      <alignment horizontal="center" vertical="center"/>
      <protection hidden="1"/>
    </xf>
    <xf numFmtId="10" fontId="6" fillId="0" borderId="54" xfId="2" applyNumberFormat="1" applyFont="1" applyBorder="1" applyAlignment="1" applyProtection="1">
      <alignment horizontal="center" vertical="center"/>
      <protection hidden="1"/>
    </xf>
    <xf numFmtId="170" fontId="6" fillId="0" borderId="0" xfId="1" applyNumberFormat="1" applyFont="1" applyBorder="1" applyAlignment="1" applyProtection="1">
      <alignment vertical="center"/>
      <protection hidden="1"/>
    </xf>
    <xf numFmtId="9" fontId="6" fillId="0" borderId="0" xfId="0" applyNumberFormat="1" applyFont="1" applyAlignment="1" applyProtection="1">
      <alignment horizontal="center" vertical="center"/>
      <protection hidden="1"/>
    </xf>
    <xf numFmtId="170" fontId="7" fillId="0" borderId="61" xfId="1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72" borderId="2" xfId="0" applyFont="1" applyFill="1" applyBorder="1" applyAlignment="1" applyProtection="1">
      <alignment horizontal="center" vertical="center"/>
      <protection hidden="1"/>
    </xf>
    <xf numFmtId="0" fontId="7" fillId="0" borderId="62" xfId="0" applyFont="1" applyBorder="1" applyAlignment="1" applyProtection="1">
      <alignment horizontal="center" vertical="center"/>
      <protection hidden="1"/>
    </xf>
    <xf numFmtId="166" fontId="8" fillId="4" borderId="5" xfId="1" applyFont="1" applyFill="1" applyBorder="1" applyAlignment="1" applyProtection="1">
      <alignment horizontal="center" vertical="center"/>
      <protection hidden="1"/>
    </xf>
    <xf numFmtId="0" fontId="8" fillId="5" borderId="51" xfId="0" applyFont="1" applyFill="1" applyBorder="1" applyAlignment="1" applyProtection="1">
      <alignment horizontal="center" vertical="center"/>
      <protection hidden="1"/>
    </xf>
    <xf numFmtId="170" fontId="8" fillId="3" borderId="5" xfId="1" applyNumberFormat="1" applyFont="1" applyFill="1" applyBorder="1" applyAlignment="1" applyProtection="1">
      <alignment horizontal="center" vertical="center"/>
      <protection hidden="1"/>
    </xf>
    <xf numFmtId="170" fontId="6" fillId="0" borderId="5" xfId="1" applyNumberFormat="1" applyFont="1" applyBorder="1" applyAlignment="1" applyProtection="1">
      <alignment horizontal="center" vertical="center"/>
      <protection hidden="1"/>
    </xf>
    <xf numFmtId="170" fontId="6" fillId="0" borderId="6" xfId="1" applyNumberFormat="1" applyFont="1" applyBorder="1" applyAlignment="1" applyProtection="1">
      <alignment horizontal="center" vertical="center"/>
      <protection hidden="1"/>
    </xf>
    <xf numFmtId="166" fontId="8" fillId="4" borderId="57" xfId="1" applyFont="1" applyFill="1" applyBorder="1" applyAlignment="1" applyProtection="1">
      <alignment horizontal="center" vertical="center"/>
      <protection hidden="1"/>
    </xf>
    <xf numFmtId="170" fontId="6" fillId="0" borderId="57" xfId="1" applyNumberFormat="1" applyFont="1" applyBorder="1" applyAlignment="1" applyProtection="1">
      <alignment horizontal="center" vertical="center"/>
      <protection hidden="1"/>
    </xf>
    <xf numFmtId="170" fontId="8" fillId="3" borderId="57" xfId="1" applyNumberFormat="1" applyFont="1" applyFill="1" applyBorder="1" applyAlignment="1" applyProtection="1">
      <alignment horizontal="center" vertical="center"/>
      <protection hidden="1"/>
    </xf>
    <xf numFmtId="170" fontId="6" fillId="0" borderId="9" xfId="1" applyNumberFormat="1" applyFont="1" applyBorder="1" applyAlignment="1" applyProtection="1">
      <alignment horizontal="center" vertical="center"/>
      <protection hidden="1"/>
    </xf>
    <xf numFmtId="171" fontId="6" fillId="0" borderId="57" xfId="2" applyNumberFormat="1" applyFont="1" applyBorder="1" applyAlignment="1" applyProtection="1">
      <alignment horizontal="center" vertical="center"/>
      <protection hidden="1"/>
    </xf>
    <xf numFmtId="166" fontId="8" fillId="4" borderId="13" xfId="1" applyFont="1" applyFill="1" applyBorder="1" applyAlignment="1" applyProtection="1">
      <alignment horizontal="center" vertical="center"/>
      <protection hidden="1"/>
    </xf>
    <xf numFmtId="170" fontId="6" fillId="0" borderId="13" xfId="1" applyNumberFormat="1" applyFont="1" applyBorder="1" applyAlignment="1" applyProtection="1">
      <alignment horizontal="center" vertical="center"/>
      <protection hidden="1"/>
    </xf>
    <xf numFmtId="170" fontId="8" fillId="3" borderId="13" xfId="1" applyNumberFormat="1" applyFont="1" applyFill="1" applyBorder="1" applyAlignment="1" applyProtection="1">
      <alignment horizontal="center" vertical="center"/>
      <protection hidden="1"/>
    </xf>
    <xf numFmtId="170" fontId="6" fillId="0" borderId="14" xfId="1" applyNumberFormat="1" applyFont="1" applyBorder="1" applyAlignment="1" applyProtection="1">
      <alignment horizontal="center" vertical="center"/>
      <protection hidden="1"/>
    </xf>
    <xf numFmtId="170" fontId="6" fillId="0" borderId="58" xfId="1" applyNumberFormat="1" applyFont="1" applyBorder="1" applyAlignment="1" applyProtection="1">
      <alignment vertical="center"/>
      <protection hidden="1"/>
    </xf>
    <xf numFmtId="166" fontId="6" fillId="0" borderId="59" xfId="1" applyFont="1" applyBorder="1" applyAlignment="1" applyProtection="1">
      <alignment vertical="center"/>
      <protection hidden="1"/>
    </xf>
    <xf numFmtId="166" fontId="8" fillId="4" borderId="59" xfId="1" applyFont="1" applyFill="1" applyBorder="1" applyAlignment="1" applyProtection="1">
      <alignment horizontal="center" vertical="center"/>
      <protection hidden="1"/>
    </xf>
    <xf numFmtId="170" fontId="6" fillId="0" borderId="59" xfId="1" applyNumberFormat="1" applyFont="1" applyBorder="1" applyAlignment="1" applyProtection="1">
      <alignment horizontal="center" vertical="center"/>
      <protection hidden="1"/>
    </xf>
    <xf numFmtId="171" fontId="6" fillId="0" borderId="59" xfId="2" applyNumberFormat="1" applyFont="1" applyBorder="1" applyAlignment="1" applyProtection="1">
      <alignment horizontal="center" vertical="center"/>
      <protection hidden="1"/>
    </xf>
    <xf numFmtId="170" fontId="8" fillId="3" borderId="59" xfId="1" applyNumberFormat="1" applyFont="1" applyFill="1" applyBorder="1" applyAlignment="1" applyProtection="1">
      <alignment horizontal="center" vertical="center"/>
      <protection hidden="1"/>
    </xf>
    <xf numFmtId="170" fontId="6" fillId="0" borderId="60" xfId="1" applyNumberFormat="1" applyFont="1" applyBorder="1" applyAlignment="1" applyProtection="1">
      <alignment horizontal="center" vertical="center"/>
      <protection hidden="1"/>
    </xf>
    <xf numFmtId="170" fontId="7" fillId="72" borderId="2" xfId="1" applyNumberFormat="1" applyFont="1" applyFill="1" applyBorder="1" applyAlignment="1" applyProtection="1">
      <alignment horizontal="center" vertical="center"/>
      <protection hidden="1"/>
    </xf>
    <xf numFmtId="170" fontId="7" fillId="0" borderId="2" xfId="1" applyNumberFormat="1" applyFont="1" applyFill="1" applyBorder="1" applyAlignment="1" applyProtection="1">
      <alignment horizontal="center" vertical="center"/>
      <protection hidden="1"/>
    </xf>
    <xf numFmtId="170" fontId="7" fillId="0" borderId="62" xfId="1" applyNumberFormat="1" applyFont="1" applyFill="1" applyBorder="1" applyAlignment="1" applyProtection="1">
      <alignment horizontal="center" vertical="center"/>
      <protection hidden="1"/>
    </xf>
    <xf numFmtId="171" fontId="6" fillId="72" borderId="54" xfId="2" applyNumberFormat="1" applyFont="1" applyFill="1" applyBorder="1" applyAlignment="1" applyProtection="1">
      <alignment horizontal="center" vertical="center"/>
      <protection hidden="1"/>
    </xf>
    <xf numFmtId="10" fontId="6" fillId="72" borderId="54" xfId="2" applyNumberFormat="1" applyFont="1" applyFill="1" applyBorder="1" applyAlignment="1" applyProtection="1">
      <alignment horizontal="center" vertical="center"/>
      <protection hidden="1"/>
    </xf>
    <xf numFmtId="171" fontId="6" fillId="0" borderId="0" xfId="2" applyNumberFormat="1" applyFont="1" applyBorder="1" applyAlignment="1" applyProtection="1">
      <alignment horizontal="center" vertical="center"/>
      <protection hidden="1"/>
    </xf>
    <xf numFmtId="166" fontId="8" fillId="75" borderId="69" xfId="1" applyFont="1" applyFill="1" applyBorder="1" applyAlignment="1" applyProtection="1">
      <alignment horizontal="center" vertical="center"/>
      <protection hidden="1"/>
    </xf>
    <xf numFmtId="166" fontId="6" fillId="75" borderId="44" xfId="1" applyFont="1" applyFill="1" applyBorder="1" applyAlignment="1" applyProtection="1">
      <alignment vertical="center"/>
      <protection hidden="1"/>
    </xf>
    <xf numFmtId="166" fontId="8" fillId="75" borderId="44" xfId="1" applyFont="1" applyFill="1" applyBorder="1" applyAlignment="1" applyProtection="1">
      <alignment vertical="center"/>
      <protection hidden="1"/>
    </xf>
    <xf numFmtId="170" fontId="8" fillId="75" borderId="44" xfId="1" applyNumberFormat="1" applyFont="1" applyFill="1" applyBorder="1" applyAlignment="1" applyProtection="1">
      <alignment horizontal="center" vertical="center"/>
      <protection hidden="1"/>
    </xf>
    <xf numFmtId="170" fontId="8" fillId="75" borderId="78" xfId="1" applyNumberFormat="1" applyFont="1" applyFill="1" applyBorder="1" applyAlignment="1" applyProtection="1">
      <alignment horizontal="center" vertical="center"/>
      <protection hidden="1"/>
    </xf>
    <xf numFmtId="166" fontId="6" fillId="0" borderId="51" xfId="1" applyFont="1" applyBorder="1" applyAlignment="1" applyProtection="1">
      <alignment vertical="center"/>
      <protection hidden="1"/>
    </xf>
    <xf numFmtId="166" fontId="8" fillId="4" borderId="51" xfId="1" applyFont="1" applyFill="1" applyBorder="1" applyAlignment="1" applyProtection="1">
      <alignment horizontal="center" vertical="center"/>
      <protection hidden="1"/>
    </xf>
    <xf numFmtId="170" fontId="8" fillId="3" borderId="51" xfId="1" applyNumberFormat="1" applyFont="1" applyFill="1" applyBorder="1" applyAlignment="1" applyProtection="1">
      <alignment horizontal="center" vertical="center"/>
      <protection hidden="1"/>
    </xf>
    <xf numFmtId="170" fontId="8" fillId="0" borderId="51" xfId="1" applyNumberFormat="1" applyFont="1" applyBorder="1" applyAlignment="1" applyProtection="1">
      <alignment horizontal="center" vertical="center"/>
      <protection hidden="1"/>
    </xf>
    <xf numFmtId="170" fontId="8" fillId="0" borderId="52" xfId="1" applyNumberFormat="1" applyFont="1" applyBorder="1" applyAlignment="1" applyProtection="1">
      <alignment horizontal="center" vertical="center"/>
      <protection hidden="1"/>
    </xf>
    <xf numFmtId="170" fontId="6" fillId="0" borderId="0" xfId="0" applyNumberFormat="1" applyFont="1" applyProtection="1">
      <protection hidden="1"/>
    </xf>
    <xf numFmtId="166" fontId="6" fillId="0" borderId="0" xfId="0" applyNumberFormat="1" applyFont="1" applyProtection="1">
      <protection hidden="1"/>
    </xf>
    <xf numFmtId="0" fontId="6" fillId="72" borderId="0" xfId="0" applyFont="1" applyFill="1" applyAlignment="1" applyProtection="1">
      <alignment horizontal="center" vertical="center"/>
      <protection hidden="1"/>
    </xf>
    <xf numFmtId="170" fontId="8" fillId="0" borderId="53" xfId="1" applyNumberFormat="1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170" fontId="6" fillId="0" borderId="0" xfId="1" applyNumberFormat="1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70" fontId="6" fillId="0" borderId="77" xfId="1" applyNumberFormat="1" applyFont="1" applyBorder="1" applyProtection="1">
      <protection hidden="1"/>
    </xf>
    <xf numFmtId="0" fontId="6" fillId="0" borderId="36" xfId="0" applyFont="1" applyBorder="1" applyProtection="1">
      <protection hidden="1"/>
    </xf>
    <xf numFmtId="0" fontId="6" fillId="0" borderId="36" xfId="0" applyFont="1" applyBorder="1" applyAlignment="1" applyProtection="1">
      <alignment horizontal="center"/>
      <protection hidden="1"/>
    </xf>
    <xf numFmtId="0" fontId="6" fillId="0" borderId="41" xfId="0" applyFont="1" applyBorder="1" applyAlignment="1" applyProtection="1">
      <alignment horizontal="center"/>
      <protection hidden="1"/>
    </xf>
    <xf numFmtId="10" fontId="9" fillId="79" borderId="2" xfId="2" applyNumberFormat="1" applyFont="1" applyFill="1" applyBorder="1" applyAlignment="1" applyProtection="1">
      <alignment horizontal="center" vertical="center"/>
      <protection locked="0"/>
    </xf>
    <xf numFmtId="10" fontId="9" fillId="79" borderId="62" xfId="2" applyNumberFormat="1" applyFont="1" applyFill="1" applyBorder="1" applyAlignment="1" applyProtection="1">
      <alignment horizontal="center" vertical="center"/>
      <protection locked="0"/>
    </xf>
    <xf numFmtId="171" fontId="9" fillId="79" borderId="2" xfId="2" applyNumberFormat="1" applyFont="1" applyFill="1" applyBorder="1" applyAlignment="1" applyProtection="1">
      <alignment horizontal="center" vertical="center"/>
      <protection locked="0"/>
    </xf>
    <xf numFmtId="171" fontId="9" fillId="79" borderId="62" xfId="2" applyNumberFormat="1" applyFont="1" applyFill="1" applyBorder="1" applyAlignment="1" applyProtection="1">
      <alignment horizontal="center" vertical="center"/>
      <protection locked="0"/>
    </xf>
    <xf numFmtId="9" fontId="6" fillId="79" borderId="54" xfId="0" applyNumberFormat="1" applyFont="1" applyFill="1" applyBorder="1" applyAlignment="1" applyProtection="1">
      <alignment horizontal="center" vertical="center"/>
      <protection locked="0"/>
    </xf>
    <xf numFmtId="9" fontId="6" fillId="79" borderId="55" xfId="0" applyNumberFormat="1" applyFont="1" applyFill="1" applyBorder="1" applyAlignment="1" applyProtection="1">
      <alignment horizontal="center" vertical="center"/>
      <protection locked="0"/>
    </xf>
    <xf numFmtId="10" fontId="6" fillId="79" borderId="2" xfId="2" applyNumberFormat="1" applyFont="1" applyFill="1" applyBorder="1" applyAlignment="1" applyProtection="1">
      <alignment horizontal="center" vertical="center"/>
      <protection locked="0"/>
    </xf>
    <xf numFmtId="10" fontId="6" fillId="79" borderId="62" xfId="2" applyNumberFormat="1" applyFont="1" applyFill="1" applyBorder="1" applyAlignment="1" applyProtection="1">
      <alignment horizontal="center" vertical="center"/>
      <protection locked="0"/>
    </xf>
    <xf numFmtId="10" fontId="6" fillId="79" borderId="54" xfId="2" applyNumberFormat="1" applyFont="1" applyFill="1" applyBorder="1" applyAlignment="1" applyProtection="1">
      <alignment horizontal="center" vertical="center"/>
      <protection locked="0"/>
    </xf>
    <xf numFmtId="10" fontId="6" fillId="79" borderId="55" xfId="2" applyNumberFormat="1" applyFont="1" applyFill="1" applyBorder="1" applyAlignment="1" applyProtection="1">
      <alignment horizontal="center" vertical="center"/>
      <protection locked="0"/>
    </xf>
    <xf numFmtId="10" fontId="6" fillId="79" borderId="2" xfId="0" applyNumberFormat="1" applyFont="1" applyFill="1" applyBorder="1" applyAlignment="1" applyProtection="1">
      <alignment horizontal="center" vertical="center"/>
      <protection locked="0"/>
    </xf>
    <xf numFmtId="10" fontId="6" fillId="72" borderId="2" xfId="1" applyNumberFormat="1" applyFont="1" applyFill="1" applyBorder="1" applyAlignment="1" applyProtection="1">
      <alignment horizontal="center" vertical="center"/>
      <protection locked="0"/>
    </xf>
    <xf numFmtId="9" fontId="6" fillId="79" borderId="2" xfId="0" applyNumberFormat="1" applyFont="1" applyFill="1" applyBorder="1" applyAlignment="1" applyProtection="1">
      <alignment horizontal="center" vertical="center"/>
      <protection locked="0"/>
    </xf>
    <xf numFmtId="9" fontId="6" fillId="72" borderId="2" xfId="1" applyNumberFormat="1" applyFont="1" applyFill="1" applyBorder="1" applyAlignment="1" applyProtection="1">
      <alignment horizontal="center" vertical="center"/>
      <protection locked="0"/>
    </xf>
    <xf numFmtId="171" fontId="6" fillId="79" borderId="54" xfId="2" applyNumberFormat="1" applyFont="1" applyFill="1" applyBorder="1" applyAlignment="1" applyProtection="1">
      <alignment horizontal="center" vertical="center"/>
      <protection locked="0"/>
    </xf>
    <xf numFmtId="171" fontId="6" fillId="79" borderId="55" xfId="2" applyNumberFormat="1" applyFont="1" applyFill="1" applyBorder="1" applyAlignment="1" applyProtection="1">
      <alignment horizontal="center" vertical="center"/>
      <protection locked="0"/>
    </xf>
    <xf numFmtId="10" fontId="6" fillId="72" borderId="2" xfId="2" applyNumberFormat="1" applyFont="1" applyFill="1" applyBorder="1" applyAlignment="1" applyProtection="1">
      <alignment horizontal="center" vertical="center"/>
      <protection locked="0"/>
    </xf>
    <xf numFmtId="170" fontId="6" fillId="72" borderId="54" xfId="1" applyNumberFormat="1" applyFont="1" applyFill="1" applyBorder="1" applyAlignment="1" applyProtection="1">
      <alignment horizontal="center" vertical="center"/>
      <protection locked="0"/>
    </xf>
    <xf numFmtId="170" fontId="8" fillId="75" borderId="2" xfId="3499" applyNumberFormat="1" applyFont="1" applyFill="1" applyBorder="1" applyAlignment="1" applyProtection="1">
      <alignment horizontal="left"/>
      <protection hidden="1"/>
    </xf>
    <xf numFmtId="170" fontId="8" fillId="75" borderId="2" xfId="3499" applyNumberFormat="1" applyFont="1" applyFill="1" applyBorder="1" applyAlignment="1" applyProtection="1">
      <protection hidden="1"/>
    </xf>
    <xf numFmtId="170" fontId="8" fillId="74" borderId="2" xfId="3499" applyNumberFormat="1" applyFont="1" applyFill="1" applyBorder="1" applyAlignment="1" applyProtection="1">
      <alignment horizontal="left" vertical="center"/>
      <protection hidden="1"/>
    </xf>
    <xf numFmtId="170" fontId="8" fillId="74" borderId="2" xfId="3499" applyNumberFormat="1" applyFont="1" applyFill="1" applyBorder="1" applyAlignment="1" applyProtection="1">
      <alignment vertical="center"/>
      <protection hidden="1"/>
    </xf>
    <xf numFmtId="170" fontId="6" fillId="0" borderId="0" xfId="3499" applyNumberFormat="1" applyFont="1" applyAlignment="1" applyProtection="1">
      <alignment vertical="center"/>
      <protection hidden="1"/>
    </xf>
    <xf numFmtId="170" fontId="8" fillId="74" borderId="2" xfId="3499" applyNumberFormat="1" applyFont="1" applyFill="1" applyBorder="1" applyAlignment="1" applyProtection="1">
      <alignment horizontal="left" vertical="center" wrapText="1"/>
      <protection hidden="1"/>
    </xf>
    <xf numFmtId="170" fontId="8" fillId="74" borderId="2" xfId="3499" applyNumberFormat="1" applyFont="1" applyFill="1" applyBorder="1" applyAlignment="1" applyProtection="1">
      <alignment horizontal="center" vertical="center"/>
      <protection hidden="1"/>
    </xf>
    <xf numFmtId="170" fontId="8" fillId="74" borderId="2" xfId="3499" applyNumberFormat="1" applyFont="1" applyFill="1" applyBorder="1" applyAlignment="1" applyProtection="1">
      <alignment horizontal="right" vertical="center" wrapText="1"/>
      <protection hidden="1"/>
    </xf>
    <xf numFmtId="170" fontId="8" fillId="74" borderId="2" xfId="3499" applyNumberFormat="1" applyFont="1" applyFill="1" applyBorder="1" applyAlignment="1" applyProtection="1">
      <alignment horizontal="right" vertical="center"/>
      <protection hidden="1"/>
    </xf>
    <xf numFmtId="170" fontId="6" fillId="76" borderId="2" xfId="3499" applyNumberFormat="1" applyFont="1" applyFill="1" applyBorder="1" applyProtection="1">
      <protection hidden="1"/>
    </xf>
    <xf numFmtId="170" fontId="6" fillId="76" borderId="2" xfId="3499" applyNumberFormat="1" applyFont="1" applyFill="1" applyBorder="1" applyAlignment="1" applyProtection="1">
      <alignment horizontal="center"/>
      <protection hidden="1"/>
    </xf>
    <xf numFmtId="170" fontId="8" fillId="76" borderId="2" xfId="3499" applyNumberFormat="1" applyFont="1" applyFill="1" applyBorder="1" applyProtection="1">
      <protection hidden="1"/>
    </xf>
    <xf numFmtId="170" fontId="8" fillId="76" borderId="2" xfId="3499" applyNumberFormat="1" applyFont="1" applyFill="1" applyBorder="1" applyAlignment="1" applyProtection="1">
      <alignment horizontal="center"/>
      <protection hidden="1"/>
    </xf>
    <xf numFmtId="170" fontId="6" fillId="76" borderId="2" xfId="3499" applyNumberFormat="1" applyFont="1" applyFill="1" applyBorder="1" applyAlignment="1" applyProtection="1">
      <alignment horizontal="left"/>
      <protection hidden="1"/>
    </xf>
    <xf numFmtId="170" fontId="6" fillId="0" borderId="0" xfId="3499" applyNumberFormat="1" applyFont="1" applyAlignment="1" applyProtection="1">
      <alignment horizontal="left"/>
      <protection hidden="1"/>
    </xf>
    <xf numFmtId="170" fontId="8" fillId="76" borderId="2" xfId="3499" applyNumberFormat="1" applyFont="1" applyFill="1" applyBorder="1" applyAlignment="1" applyProtection="1">
      <alignment horizontal="left" vertical="center"/>
      <protection hidden="1"/>
    </xf>
    <xf numFmtId="0" fontId="6" fillId="80" borderId="78" xfId="0" applyFont="1" applyFill="1" applyBorder="1" applyAlignment="1" applyProtection="1">
      <alignment horizontal="center" vertical="center"/>
      <protection locked="0"/>
    </xf>
    <xf numFmtId="0" fontId="6" fillId="80" borderId="35" xfId="0" applyFont="1" applyFill="1" applyBorder="1" applyAlignment="1" applyProtection="1">
      <alignment horizontal="center" vertical="center"/>
      <protection locked="0"/>
    </xf>
    <xf numFmtId="170" fontId="8" fillId="76" borderId="2" xfId="1" applyNumberFormat="1" applyFont="1" applyFill="1" applyBorder="1" applyAlignment="1" applyProtection="1">
      <alignment horizontal="center" vertical="center"/>
      <protection hidden="1"/>
    </xf>
    <xf numFmtId="170" fontId="8" fillId="76" borderId="54" xfId="1" applyNumberFormat="1" applyFont="1" applyFill="1" applyBorder="1" applyAlignment="1" applyProtection="1">
      <alignment horizontal="center" vertical="center"/>
      <protection hidden="1"/>
    </xf>
    <xf numFmtId="259" fontId="6" fillId="75" borderId="36" xfId="1" applyNumberFormat="1" applyFont="1" applyFill="1" applyBorder="1" applyAlignment="1" applyProtection="1">
      <alignment horizontal="center" vertical="center"/>
      <protection hidden="1"/>
    </xf>
    <xf numFmtId="170" fontId="8" fillId="0" borderId="0" xfId="1" applyNumberFormat="1" applyFont="1" applyBorder="1" applyAlignment="1" applyProtection="1">
      <alignment horizontal="center" vertical="center"/>
      <protection hidden="1"/>
    </xf>
    <xf numFmtId="166" fontId="6" fillId="76" borderId="0" xfId="1" applyFont="1" applyFill="1" applyBorder="1" applyAlignment="1" applyProtection="1">
      <alignment vertical="center"/>
      <protection hidden="1"/>
    </xf>
    <xf numFmtId="166" fontId="8" fillId="76" borderId="0" xfId="1" applyFont="1" applyFill="1" applyBorder="1" applyAlignment="1" applyProtection="1">
      <alignment horizontal="center" vertical="center"/>
      <protection hidden="1"/>
    </xf>
    <xf numFmtId="170" fontId="8" fillId="76" borderId="0" xfId="1" applyNumberFormat="1" applyFont="1" applyFill="1" applyBorder="1" applyAlignment="1" applyProtection="1">
      <alignment horizontal="center" vertical="center"/>
      <protection hidden="1"/>
    </xf>
    <xf numFmtId="0" fontId="6" fillId="76" borderId="0" xfId="0" applyFont="1" applyFill="1" applyAlignment="1" applyProtection="1">
      <alignment vertical="center"/>
      <protection hidden="1"/>
    </xf>
    <xf numFmtId="0" fontId="6" fillId="76" borderId="0" xfId="0" applyFont="1" applyFill="1" applyProtection="1">
      <protection hidden="1"/>
    </xf>
    <xf numFmtId="166" fontId="8" fillId="76" borderId="0" xfId="1" applyFont="1" applyFill="1" applyBorder="1" applyAlignment="1" applyProtection="1">
      <alignment vertical="center"/>
      <protection hidden="1"/>
    </xf>
    <xf numFmtId="170" fontId="6" fillId="76" borderId="0" xfId="1" applyNumberFormat="1" applyFont="1" applyFill="1" applyBorder="1" applyAlignment="1" applyProtection="1">
      <alignment horizontal="center" vertical="center"/>
      <protection hidden="1"/>
    </xf>
    <xf numFmtId="0" fontId="6" fillId="76" borderId="0" xfId="0" applyFont="1" applyFill="1" applyAlignment="1" applyProtection="1">
      <alignment horizontal="center" vertical="center"/>
      <protection hidden="1"/>
    </xf>
    <xf numFmtId="0" fontId="6" fillId="0" borderId="0" xfId="2853" applyFont="1" applyAlignment="1" applyProtection="1">
      <alignment vertical="center" wrapText="1"/>
      <protection hidden="1"/>
    </xf>
    <xf numFmtId="0" fontId="6" fillId="0" borderId="16" xfId="2828" applyFont="1" applyBorder="1" applyProtection="1">
      <protection hidden="1"/>
    </xf>
    <xf numFmtId="257" fontId="6" fillId="0" borderId="0" xfId="3499" applyNumberFormat="1" applyFont="1" applyBorder="1" applyAlignment="1" applyProtection="1">
      <alignment horizontal="right"/>
      <protection hidden="1"/>
    </xf>
    <xf numFmtId="257" fontId="6" fillId="0" borderId="16" xfId="3499" applyNumberFormat="1" applyFont="1" applyBorder="1" applyAlignment="1" applyProtection="1">
      <alignment horizontal="right"/>
      <protection hidden="1"/>
    </xf>
    <xf numFmtId="0" fontId="174" fillId="0" borderId="22" xfId="2828" applyFont="1" applyBorder="1" applyAlignment="1" applyProtection="1">
      <alignment vertical="top"/>
      <protection hidden="1"/>
    </xf>
    <xf numFmtId="0" fontId="173" fillId="0" borderId="0" xfId="0" applyFont="1"/>
    <xf numFmtId="0" fontId="173" fillId="0" borderId="44" xfId="0" applyFont="1" applyBorder="1"/>
    <xf numFmtId="0" fontId="0" fillId="0" borderId="35" xfId="0" applyBorder="1"/>
    <xf numFmtId="0" fontId="0" fillId="0" borderId="71" xfId="0" applyBorder="1"/>
    <xf numFmtId="0" fontId="173" fillId="0" borderId="45" xfId="0" applyFont="1" applyBorder="1"/>
    <xf numFmtId="0" fontId="0" fillId="0" borderId="45" xfId="0" applyBorder="1"/>
    <xf numFmtId="0" fontId="0" fillId="0" borderId="76" xfId="0" applyBorder="1"/>
    <xf numFmtId="0" fontId="173" fillId="0" borderId="44" xfId="0" applyFont="1" applyBorder="1" applyAlignment="1">
      <alignment horizontal="center"/>
    </xf>
    <xf numFmtId="0" fontId="173" fillId="0" borderId="78" xfId="0" applyFont="1" applyBorder="1" applyAlignment="1">
      <alignment horizontal="center"/>
    </xf>
    <xf numFmtId="0" fontId="173" fillId="0" borderId="23" xfId="0" applyFont="1" applyBorder="1"/>
    <xf numFmtId="0" fontId="173" fillId="0" borderId="23" xfId="0" applyFont="1" applyBorder="1" applyAlignment="1">
      <alignment horizontal="center"/>
    </xf>
    <xf numFmtId="0" fontId="173" fillId="0" borderId="16" xfId="0" applyFont="1" applyBorder="1"/>
    <xf numFmtId="0" fontId="173" fillId="0" borderId="74" xfId="0" applyFont="1" applyBorder="1" applyAlignment="1">
      <alignment horizontal="center"/>
    </xf>
    <xf numFmtId="170" fontId="6" fillId="76" borderId="10" xfId="3499" applyNumberFormat="1" applyFont="1" applyFill="1" applyBorder="1" applyProtection="1">
      <protection hidden="1"/>
    </xf>
    <xf numFmtId="170" fontId="6" fillId="76" borderId="10" xfId="3499" applyNumberFormat="1" applyFont="1" applyFill="1" applyBorder="1" applyAlignment="1" applyProtection="1">
      <alignment horizontal="center"/>
      <protection hidden="1"/>
    </xf>
    <xf numFmtId="170" fontId="8" fillId="76" borderId="23" xfId="3499" applyNumberFormat="1" applyFont="1" applyFill="1" applyBorder="1" applyAlignment="1" applyProtection="1">
      <alignment horizontal="center" vertical="center"/>
      <protection hidden="1"/>
    </xf>
    <xf numFmtId="170" fontId="8" fillId="76" borderId="2" xfId="3499" applyNumberFormat="1" applyFont="1" applyFill="1" applyBorder="1" applyAlignment="1" applyProtection="1">
      <alignment vertical="center"/>
      <protection hidden="1"/>
    </xf>
    <xf numFmtId="0" fontId="8" fillId="0" borderId="0" xfId="3496" applyFont="1" applyAlignment="1" applyProtection="1">
      <alignment vertical="center" textRotation="90" wrapText="1"/>
      <protection hidden="1"/>
    </xf>
    <xf numFmtId="170" fontId="171" fillId="0" borderId="0" xfId="3496" applyNumberFormat="1" applyFont="1" applyAlignment="1" applyProtection="1">
      <alignment horizontal="center" vertical="center"/>
      <protection hidden="1"/>
    </xf>
    <xf numFmtId="170" fontId="171" fillId="0" borderId="35" xfId="3496" applyNumberFormat="1" applyFont="1" applyBorder="1" applyAlignment="1" applyProtection="1">
      <alignment horizontal="center" vertical="center"/>
      <protection hidden="1"/>
    </xf>
    <xf numFmtId="0" fontId="172" fillId="0" borderId="0" xfId="3496" applyFont="1" applyAlignment="1" applyProtection="1">
      <alignment horizontal="left" vertical="center" wrapText="1"/>
      <protection hidden="1"/>
    </xf>
    <xf numFmtId="0" fontId="172" fillId="0" borderId="45" xfId="3496" applyFont="1" applyBorder="1" applyAlignment="1" applyProtection="1">
      <alignment horizontal="left" vertical="center" wrapText="1"/>
      <protection hidden="1"/>
    </xf>
    <xf numFmtId="171" fontId="171" fillId="0" borderId="0" xfId="3496" applyNumberFormat="1" applyFont="1" applyAlignment="1" applyProtection="1">
      <alignment horizontal="center" vertical="center"/>
      <protection hidden="1"/>
    </xf>
    <xf numFmtId="171" fontId="171" fillId="0" borderId="35" xfId="3496" applyNumberFormat="1" applyFont="1" applyBorder="1" applyAlignment="1" applyProtection="1">
      <alignment horizontal="center" vertical="center"/>
      <protection hidden="1"/>
    </xf>
    <xf numFmtId="171" fontId="171" fillId="0" borderId="45" xfId="3496" applyNumberFormat="1" applyFont="1" applyBorder="1" applyAlignment="1" applyProtection="1">
      <alignment horizontal="center" vertical="center"/>
      <protection hidden="1"/>
    </xf>
    <xf numFmtId="171" fontId="171" fillId="0" borderId="76" xfId="3496" applyNumberFormat="1" applyFont="1" applyBorder="1" applyAlignment="1" applyProtection="1">
      <alignment horizontal="center" vertical="center"/>
      <protection hidden="1"/>
    </xf>
    <xf numFmtId="170" fontId="6" fillId="0" borderId="2" xfId="3499" applyNumberFormat="1" applyFont="1" applyBorder="1" applyProtection="1">
      <protection hidden="1"/>
    </xf>
    <xf numFmtId="0" fontId="173" fillId="0" borderId="77" xfId="0" applyFont="1" applyBorder="1" applyAlignment="1">
      <alignment horizontal="center" textRotation="90"/>
    </xf>
    <xf numFmtId="0" fontId="173" fillId="0" borderId="36" xfId="0" applyFont="1" applyBorder="1" applyAlignment="1">
      <alignment wrapText="1"/>
    </xf>
    <xf numFmtId="170" fontId="8" fillId="74" borderId="2" xfId="3499" applyNumberFormat="1" applyFont="1" applyFill="1" applyBorder="1" applyAlignment="1" applyProtection="1">
      <alignment horizontal="center" vertical="center" wrapText="1"/>
      <protection hidden="1"/>
    </xf>
    <xf numFmtId="0" fontId="151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166" fontId="153" fillId="0" borderId="57" xfId="1" applyFont="1" applyBorder="1" applyAlignment="1" applyProtection="1">
      <alignment vertical="center"/>
      <protection hidden="1"/>
    </xf>
    <xf numFmtId="166" fontId="153" fillId="0" borderId="57" xfId="1" applyFont="1" applyBorder="1" applyAlignment="1" applyProtection="1">
      <alignment horizontal="center" vertical="center"/>
      <protection hidden="1"/>
    </xf>
    <xf numFmtId="166" fontId="153" fillId="0" borderId="8" xfId="1" applyFont="1" applyBorder="1" applyAlignment="1" applyProtection="1">
      <alignment vertical="center"/>
      <protection hidden="1"/>
    </xf>
    <xf numFmtId="166" fontId="153" fillId="0" borderId="8" xfId="1" applyFont="1" applyBorder="1" applyAlignment="1" applyProtection="1">
      <alignment horizontal="center" vertical="center"/>
      <protection hidden="1"/>
    </xf>
    <xf numFmtId="166" fontId="154" fillId="74" borderId="2" xfId="1" applyFont="1" applyFill="1" applyBorder="1" applyAlignment="1" applyProtection="1">
      <alignment horizontal="center" vertical="center"/>
      <protection hidden="1"/>
    </xf>
    <xf numFmtId="0" fontId="154" fillId="74" borderId="2" xfId="0" applyFont="1" applyFill="1" applyBorder="1" applyAlignment="1" applyProtection="1">
      <alignment horizontal="center" vertical="center"/>
      <protection hidden="1"/>
    </xf>
    <xf numFmtId="166" fontId="154" fillId="74" borderId="107" xfId="1" applyFont="1" applyFill="1" applyBorder="1" applyAlignment="1" applyProtection="1">
      <alignment horizontal="center" vertical="center"/>
      <protection hidden="1"/>
    </xf>
    <xf numFmtId="0" fontId="154" fillId="74" borderId="107" xfId="0" applyFont="1" applyFill="1" applyBorder="1" applyAlignment="1" applyProtection="1">
      <alignment horizontal="center" vertical="center"/>
      <protection hidden="1"/>
    </xf>
    <xf numFmtId="170" fontId="153" fillId="0" borderId="57" xfId="1" applyNumberFormat="1" applyFont="1" applyBorder="1" applyAlignment="1" applyProtection="1">
      <alignment horizontal="center" vertical="center"/>
      <protection hidden="1"/>
    </xf>
    <xf numFmtId="170" fontId="153" fillId="0" borderId="57" xfId="1" applyNumberFormat="1" applyFont="1" applyBorder="1" applyAlignment="1" applyProtection="1">
      <alignment vertical="center"/>
      <protection hidden="1"/>
    </xf>
    <xf numFmtId="170" fontId="153" fillId="0" borderId="8" xfId="1" applyNumberFormat="1" applyFont="1" applyBorder="1" applyAlignment="1" applyProtection="1">
      <alignment horizontal="center" vertical="center"/>
      <protection hidden="1"/>
    </xf>
    <xf numFmtId="170" fontId="153" fillId="0" borderId="8" xfId="1" applyNumberFormat="1" applyFont="1" applyBorder="1" applyAlignment="1" applyProtection="1">
      <alignment vertical="center"/>
      <protection hidden="1"/>
    </xf>
    <xf numFmtId="0" fontId="154" fillId="74" borderId="2" xfId="0" applyFont="1" applyFill="1" applyBorder="1" applyAlignment="1" applyProtection="1">
      <alignment horizontal="center" vertical="center" wrapText="1"/>
      <protection hidden="1"/>
    </xf>
    <xf numFmtId="170" fontId="153" fillId="0" borderId="57" xfId="1" applyNumberFormat="1" applyFont="1" applyBorder="1" applyAlignment="1" applyProtection="1">
      <alignment vertical="center"/>
      <protection locked="0"/>
    </xf>
    <xf numFmtId="254" fontId="153" fillId="0" borderId="57" xfId="1" applyNumberFormat="1" applyFont="1" applyBorder="1" applyAlignment="1" applyProtection="1">
      <alignment vertical="center"/>
      <protection locked="0"/>
    </xf>
    <xf numFmtId="9" fontId="153" fillId="0" borderId="57" xfId="2" applyFont="1" applyBorder="1" applyAlignment="1" applyProtection="1">
      <alignment vertical="center"/>
      <protection locked="0"/>
    </xf>
    <xf numFmtId="9" fontId="153" fillId="78" borderId="57" xfId="2" applyFont="1" applyFill="1" applyBorder="1" applyAlignment="1" applyProtection="1">
      <alignment vertical="center"/>
      <protection locked="0"/>
    </xf>
    <xf numFmtId="9" fontId="153" fillId="77" borderId="57" xfId="2" applyFont="1" applyFill="1" applyBorder="1" applyAlignment="1" applyProtection="1">
      <alignment vertical="center"/>
      <protection locked="0"/>
    </xf>
    <xf numFmtId="166" fontId="153" fillId="0" borderId="57" xfId="1" applyFont="1" applyBorder="1" applyAlignment="1" applyProtection="1">
      <alignment vertical="center"/>
      <protection locked="0"/>
    </xf>
    <xf numFmtId="254" fontId="153" fillId="77" borderId="57" xfId="1" applyNumberFormat="1" applyFont="1" applyFill="1" applyBorder="1" applyAlignment="1" applyProtection="1">
      <alignment vertical="center"/>
      <protection locked="0"/>
    </xf>
    <xf numFmtId="166" fontId="153" fillId="77" borderId="57" xfId="1" applyFont="1" applyFill="1" applyBorder="1" applyAlignment="1" applyProtection="1">
      <alignment vertical="center"/>
      <protection locked="0"/>
    </xf>
    <xf numFmtId="10" fontId="153" fillId="0" borderId="57" xfId="2" applyNumberFormat="1" applyFont="1" applyBorder="1" applyAlignment="1" applyProtection="1">
      <alignment vertical="center"/>
      <protection locked="0"/>
    </xf>
    <xf numFmtId="254" fontId="154" fillId="0" borderId="57" xfId="1" applyNumberFormat="1" applyFont="1" applyBorder="1" applyAlignment="1" applyProtection="1">
      <alignment vertical="center"/>
      <protection locked="0"/>
    </xf>
    <xf numFmtId="254" fontId="153" fillId="78" borderId="57" xfId="1" applyNumberFormat="1" applyFont="1" applyFill="1" applyBorder="1" applyAlignment="1" applyProtection="1">
      <alignment vertical="center"/>
      <protection locked="0"/>
    </xf>
    <xf numFmtId="254" fontId="153" fillId="0" borderId="57" xfId="1" applyNumberFormat="1" applyFont="1" applyBorder="1" applyAlignment="1" applyProtection="1">
      <alignment horizontal="center" vertical="center"/>
      <protection locked="0"/>
    </xf>
    <xf numFmtId="170" fontId="153" fillId="0" borderId="108" xfId="1" applyNumberFormat="1" applyFont="1" applyBorder="1" applyAlignment="1" applyProtection="1">
      <alignment vertical="center"/>
      <protection locked="0"/>
    </xf>
    <xf numFmtId="254" fontId="153" fillId="0" borderId="108" xfId="1" applyNumberFormat="1" applyFont="1" applyBorder="1" applyAlignment="1" applyProtection="1">
      <alignment horizontal="center" vertical="center"/>
      <protection locked="0"/>
    </xf>
    <xf numFmtId="170" fontId="153" fillId="0" borderId="8" xfId="1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hidden="1"/>
    </xf>
    <xf numFmtId="0" fontId="152" fillId="74" borderId="2" xfId="2828" applyFont="1" applyFill="1" applyBorder="1" applyProtection="1">
      <protection hidden="1"/>
    </xf>
    <xf numFmtId="0" fontId="152" fillId="74" borderId="2" xfId="2828" applyFont="1" applyFill="1" applyBorder="1" applyAlignment="1" applyProtection="1">
      <alignment vertical="center" wrapText="1"/>
      <protection hidden="1"/>
    </xf>
    <xf numFmtId="0" fontId="4" fillId="0" borderId="57" xfId="2828" applyFont="1" applyBorder="1" applyProtection="1">
      <protection hidden="1"/>
    </xf>
    <xf numFmtId="0" fontId="151" fillId="0" borderId="57" xfId="2828" applyFont="1" applyBorder="1" applyAlignment="1" applyProtection="1">
      <alignment wrapText="1"/>
      <protection hidden="1"/>
    </xf>
    <xf numFmtId="0" fontId="151" fillId="0" borderId="57" xfId="2828" applyFont="1" applyBorder="1" applyProtection="1">
      <protection hidden="1"/>
    </xf>
    <xf numFmtId="0" fontId="151" fillId="0" borderId="57" xfId="2828" applyFont="1" applyBorder="1" applyAlignment="1" applyProtection="1">
      <alignment horizontal="left" wrapText="1"/>
      <protection hidden="1"/>
    </xf>
    <xf numFmtId="0" fontId="4" fillId="0" borderId="57" xfId="2828" applyFont="1" applyBorder="1" applyAlignment="1" applyProtection="1">
      <alignment vertical="top"/>
      <protection hidden="1"/>
    </xf>
    <xf numFmtId="0" fontId="151" fillId="0" borderId="57" xfId="2828" applyFont="1" applyBorder="1" applyAlignment="1" applyProtection="1">
      <alignment vertical="top" wrapText="1"/>
      <protection hidden="1"/>
    </xf>
    <xf numFmtId="0" fontId="151" fillId="0" borderId="57" xfId="2828" applyFont="1" applyBorder="1" applyAlignment="1" applyProtection="1">
      <alignment horizontal="left" indent="1"/>
      <protection hidden="1"/>
    </xf>
    <xf numFmtId="254" fontId="151" fillId="0" borderId="57" xfId="2208" applyNumberFormat="1" applyFont="1" applyBorder="1" applyAlignment="1" applyProtection="1">
      <alignment vertical="top" wrapText="1"/>
      <protection hidden="1"/>
    </xf>
    <xf numFmtId="0" fontId="151" fillId="0" borderId="57" xfId="0" applyFont="1" applyBorder="1" applyAlignment="1" applyProtection="1">
      <alignment wrapText="1"/>
      <protection hidden="1"/>
    </xf>
    <xf numFmtId="0" fontId="4" fillId="0" borderId="57" xfId="2828" applyFont="1" applyBorder="1" applyAlignment="1" applyProtection="1">
      <alignment vertical="center"/>
      <protection hidden="1"/>
    </xf>
    <xf numFmtId="0" fontId="151" fillId="0" borderId="57" xfId="2828" applyFont="1" applyBorder="1" applyAlignment="1" applyProtection="1">
      <alignment horizontal="left" vertical="center" wrapText="1"/>
      <protection hidden="1"/>
    </xf>
    <xf numFmtId="0" fontId="4" fillId="0" borderId="57" xfId="2828" applyFont="1" applyBorder="1" applyAlignment="1" applyProtection="1">
      <alignment horizontal="left"/>
      <protection hidden="1"/>
    </xf>
    <xf numFmtId="0" fontId="4" fillId="0" borderId="108" xfId="2828" applyFont="1" applyBorder="1" applyAlignment="1" applyProtection="1">
      <alignment horizontal="left"/>
      <protection hidden="1"/>
    </xf>
    <xf numFmtId="0" fontId="151" fillId="0" borderId="108" xfId="2828" applyFont="1" applyBorder="1" applyAlignment="1" applyProtection="1">
      <alignment wrapText="1"/>
      <protection hidden="1"/>
    </xf>
    <xf numFmtId="0" fontId="4" fillId="0" borderId="8" xfId="2828" applyFont="1" applyBorder="1" applyProtection="1">
      <protection hidden="1"/>
    </xf>
    <xf numFmtId="0" fontId="151" fillId="0" borderId="8" xfId="2828" applyFont="1" applyBorder="1" applyAlignment="1" applyProtection="1">
      <alignment wrapText="1"/>
      <protection hidden="1"/>
    </xf>
    <xf numFmtId="254" fontId="153" fillId="0" borderId="8" xfId="1" applyNumberFormat="1" applyFont="1" applyBorder="1" applyAlignment="1" applyProtection="1">
      <alignment vertical="center"/>
      <protection locked="0"/>
    </xf>
    <xf numFmtId="254" fontId="153" fillId="0" borderId="108" xfId="1" applyNumberFormat="1" applyFont="1" applyBorder="1" applyAlignment="1" applyProtection="1">
      <alignment vertical="center"/>
      <protection locked="0"/>
    </xf>
    <xf numFmtId="170" fontId="7" fillId="0" borderId="2" xfId="1" applyNumberFormat="1" applyFont="1" applyBorder="1" applyAlignment="1" applyProtection="1">
      <alignment horizontal="center" vertical="center"/>
      <protection hidden="1"/>
    </xf>
    <xf numFmtId="170" fontId="7" fillId="0" borderId="62" xfId="1" applyNumberFormat="1" applyFont="1" applyBorder="1" applyAlignment="1" applyProtection="1">
      <alignment horizontal="center" vertical="center"/>
      <protection hidden="1"/>
    </xf>
    <xf numFmtId="0" fontId="151" fillId="0" borderId="57" xfId="2828" applyFont="1" applyBorder="1" applyAlignment="1" applyProtection="1">
      <alignment horizontal="left" vertical="center"/>
      <protection hidden="1"/>
    </xf>
    <xf numFmtId="170" fontId="153" fillId="0" borderId="108" xfId="1" applyNumberFormat="1" applyFont="1" applyBorder="1" applyAlignment="1" applyProtection="1">
      <alignment horizontal="center" vertical="center"/>
      <protection hidden="1"/>
    </xf>
    <xf numFmtId="166" fontId="153" fillId="0" borderId="108" xfId="1" applyFont="1" applyBorder="1" applyAlignment="1" applyProtection="1">
      <alignment vertical="center"/>
      <protection hidden="1"/>
    </xf>
    <xf numFmtId="166" fontId="153" fillId="0" borderId="108" xfId="1" applyFont="1" applyBorder="1" applyAlignment="1" applyProtection="1">
      <alignment horizontal="center" vertical="center"/>
      <protection hidden="1"/>
    </xf>
    <xf numFmtId="9" fontId="6" fillId="76" borderId="2" xfId="0" applyNumberFormat="1" applyFont="1" applyFill="1" applyBorder="1" applyAlignment="1" applyProtection="1">
      <alignment horizontal="center" vertical="center"/>
      <protection locked="0"/>
    </xf>
    <xf numFmtId="10" fontId="6" fillId="76" borderId="2" xfId="0" applyNumberFormat="1" applyFont="1" applyFill="1" applyBorder="1" applyAlignment="1" applyProtection="1">
      <alignment horizontal="center" vertical="center"/>
      <protection locked="0"/>
    </xf>
    <xf numFmtId="171" fontId="6" fillId="76" borderId="2" xfId="2" applyNumberFormat="1" applyFont="1" applyFill="1" applyBorder="1" applyAlignment="1" applyProtection="1">
      <alignment horizontal="center" vertical="center"/>
      <protection locked="0"/>
    </xf>
    <xf numFmtId="171" fontId="6" fillId="76" borderId="62" xfId="2" applyNumberFormat="1" applyFont="1" applyFill="1" applyBorder="1" applyAlignment="1" applyProtection="1">
      <alignment horizontal="center" vertical="center"/>
      <protection locked="0"/>
    </xf>
    <xf numFmtId="170" fontId="153" fillId="0" borderId="57" xfId="1" applyNumberFormat="1" applyFont="1" applyBorder="1" applyAlignment="1" applyProtection="1">
      <alignment horizontal="left" vertical="center"/>
      <protection hidden="1"/>
    </xf>
    <xf numFmtId="9" fontId="153" fillId="0" borderId="57" xfId="1" applyNumberFormat="1" applyFont="1" applyBorder="1" applyAlignment="1" applyProtection="1">
      <alignment horizontal="center" vertical="center"/>
      <protection hidden="1"/>
    </xf>
    <xf numFmtId="9" fontId="153" fillId="0" borderId="57" xfId="1" applyNumberFormat="1" applyFont="1" applyBorder="1" applyAlignment="1" applyProtection="1">
      <alignment vertical="center"/>
      <protection hidden="1"/>
    </xf>
    <xf numFmtId="9" fontId="153" fillId="0" borderId="108" xfId="1" applyNumberFormat="1" applyFont="1" applyBorder="1" applyAlignment="1" applyProtection="1">
      <alignment vertical="center"/>
      <protection hidden="1"/>
    </xf>
    <xf numFmtId="166" fontId="6" fillId="0" borderId="69" xfId="1" applyFont="1" applyBorder="1" applyAlignment="1" applyProtection="1">
      <alignment horizontal="left" vertical="top"/>
      <protection hidden="1"/>
    </xf>
    <xf numFmtId="166" fontId="6" fillId="76" borderId="2" xfId="1" applyFont="1" applyFill="1" applyBorder="1" applyProtection="1">
      <protection hidden="1"/>
    </xf>
    <xf numFmtId="166" fontId="8" fillId="76" borderId="2" xfId="1" applyFont="1" applyFill="1" applyBorder="1" applyProtection="1">
      <protection hidden="1"/>
    </xf>
    <xf numFmtId="170" fontId="8" fillId="0" borderId="0" xfId="3499" applyNumberFormat="1" applyFont="1" applyAlignment="1" applyProtection="1">
      <alignment horizontal="left"/>
      <protection hidden="1"/>
    </xf>
    <xf numFmtId="166" fontId="6" fillId="76" borderId="2" xfId="1" applyFont="1" applyFill="1" applyBorder="1" applyAlignment="1" applyProtection="1">
      <alignment horizontal="center"/>
      <protection hidden="1"/>
    </xf>
    <xf numFmtId="166" fontId="6" fillId="0" borderId="0" xfId="1" applyFont="1" applyAlignment="1" applyProtection="1">
      <alignment horizontal="center"/>
      <protection hidden="1"/>
    </xf>
    <xf numFmtId="166" fontId="6" fillId="0" borderId="0" xfId="1" applyFont="1" applyProtection="1">
      <protection hidden="1"/>
    </xf>
    <xf numFmtId="170" fontId="8" fillId="74" borderId="2" xfId="3499" applyNumberFormat="1" applyFont="1" applyFill="1" applyBorder="1" applyAlignment="1" applyProtection="1">
      <alignment vertical="center" wrapText="1"/>
      <protection hidden="1"/>
    </xf>
    <xf numFmtId="170" fontId="6" fillId="0" borderId="0" xfId="3499" applyNumberFormat="1" applyFont="1" applyAlignment="1" applyProtection="1">
      <alignment vertical="center" wrapText="1"/>
      <protection hidden="1"/>
    </xf>
    <xf numFmtId="254" fontId="8" fillId="76" borderId="2" xfId="1" applyNumberFormat="1" applyFont="1" applyFill="1" applyBorder="1" applyAlignment="1" applyProtection="1">
      <alignment horizontal="left" vertical="center"/>
      <protection hidden="1"/>
    </xf>
    <xf numFmtId="254" fontId="6" fillId="76" borderId="2" xfId="1" applyNumberFormat="1" applyFont="1" applyFill="1" applyBorder="1" applyProtection="1">
      <protection hidden="1"/>
    </xf>
    <xf numFmtId="254" fontId="6" fillId="76" borderId="2" xfId="1" applyNumberFormat="1" applyFont="1" applyFill="1" applyBorder="1" applyAlignment="1" applyProtection="1">
      <alignment horizontal="center"/>
      <protection hidden="1"/>
    </xf>
    <xf numFmtId="254" fontId="6" fillId="0" borderId="0" xfId="1" applyNumberFormat="1" applyFont="1" applyProtection="1">
      <protection hidden="1"/>
    </xf>
    <xf numFmtId="254" fontId="6" fillId="0" borderId="0" xfId="1" applyNumberFormat="1" applyFont="1" applyAlignment="1" applyProtection="1">
      <alignment horizontal="left"/>
      <protection hidden="1"/>
    </xf>
    <xf numFmtId="254" fontId="6" fillId="0" borderId="0" xfId="1" applyNumberFormat="1" applyFont="1" applyAlignment="1" applyProtection="1">
      <alignment horizontal="center"/>
      <protection hidden="1"/>
    </xf>
    <xf numFmtId="254" fontId="8" fillId="76" borderId="2" xfId="1" applyNumberFormat="1" applyFont="1" applyFill="1" applyBorder="1" applyProtection="1">
      <protection hidden="1"/>
    </xf>
    <xf numFmtId="254" fontId="8" fillId="76" borderId="2" xfId="1" applyNumberFormat="1" applyFont="1" applyFill="1" applyBorder="1" applyAlignment="1" applyProtection="1">
      <alignment horizontal="center"/>
      <protection hidden="1"/>
    </xf>
    <xf numFmtId="254" fontId="8" fillId="0" borderId="0" xfId="1" applyNumberFormat="1" applyFont="1" applyProtection="1">
      <protection hidden="1"/>
    </xf>
    <xf numFmtId="166" fontId="8" fillId="76" borderId="2" xfId="1" applyFont="1" applyFill="1" applyBorder="1" applyAlignment="1" applyProtection="1">
      <alignment horizontal="center"/>
      <protection hidden="1"/>
    </xf>
    <xf numFmtId="170" fontId="8" fillId="0" borderId="0" xfId="3499" applyNumberFormat="1" applyFont="1" applyProtection="1">
      <protection hidden="1"/>
    </xf>
    <xf numFmtId="170" fontId="0" fillId="0" borderId="0" xfId="1" applyNumberFormat="1" applyFont="1"/>
    <xf numFmtId="170" fontId="0" fillId="0" borderId="35" xfId="1" applyNumberFormat="1" applyFont="1" applyBorder="1"/>
    <xf numFmtId="170" fontId="0" fillId="0" borderId="16" xfId="1" applyNumberFormat="1" applyFont="1" applyBorder="1"/>
    <xf numFmtId="170" fontId="0" fillId="0" borderId="75" xfId="1" applyNumberFormat="1" applyFont="1" applyBorder="1"/>
    <xf numFmtId="170" fontId="0" fillId="0" borderId="45" xfId="1" applyNumberFormat="1" applyFont="1" applyBorder="1"/>
    <xf numFmtId="170" fontId="0" fillId="0" borderId="76" xfId="1" applyNumberFormat="1" applyFont="1" applyBorder="1"/>
    <xf numFmtId="255" fontId="167" fillId="74" borderId="4" xfId="2141" applyNumberFormat="1" applyFont="1" applyFill="1" applyBorder="1" applyAlignment="1" applyProtection="1">
      <alignment horizontal="center" vertical="center"/>
      <protection hidden="1"/>
    </xf>
    <xf numFmtId="166" fontId="167" fillId="74" borderId="5" xfId="1" applyFont="1" applyFill="1" applyBorder="1" applyAlignment="1" applyProtection="1">
      <alignment horizontal="center" vertical="center"/>
      <protection hidden="1"/>
    </xf>
    <xf numFmtId="255" fontId="167" fillId="74" borderId="5" xfId="2141" applyNumberFormat="1" applyFont="1" applyFill="1" applyBorder="1" applyAlignment="1" applyProtection="1">
      <alignment horizontal="center" vertical="center"/>
      <protection hidden="1"/>
    </xf>
    <xf numFmtId="255" fontId="161" fillId="74" borderId="5" xfId="2141" applyNumberFormat="1" applyFont="1" applyFill="1" applyBorder="1" applyAlignment="1" applyProtection="1">
      <alignment horizontal="center" vertical="center"/>
      <protection hidden="1"/>
    </xf>
    <xf numFmtId="255" fontId="161" fillId="74" borderId="6" xfId="2141" applyNumberFormat="1" applyFont="1" applyFill="1" applyBorder="1" applyAlignment="1" applyProtection="1">
      <alignment horizontal="center" vertical="center"/>
      <protection hidden="1"/>
    </xf>
    <xf numFmtId="255" fontId="166" fillId="0" borderId="105" xfId="2141" applyNumberFormat="1" applyFont="1" applyBorder="1" applyAlignment="1" applyProtection="1">
      <alignment vertical="center"/>
      <protection hidden="1"/>
    </xf>
    <xf numFmtId="166" fontId="167" fillId="0" borderId="57" xfId="1" applyFont="1" applyBorder="1" applyAlignment="1" applyProtection="1">
      <alignment vertical="center"/>
      <protection hidden="1"/>
    </xf>
    <xf numFmtId="256" fontId="166" fillId="0" borderId="57" xfId="2141" applyNumberFormat="1" applyFont="1" applyBorder="1" applyAlignment="1" applyProtection="1">
      <alignment vertical="center"/>
      <protection hidden="1"/>
    </xf>
    <xf numFmtId="256" fontId="166" fillId="0" borderId="106" xfId="2141" applyNumberFormat="1" applyFont="1" applyBorder="1" applyAlignment="1" applyProtection="1">
      <alignment vertical="center"/>
      <protection hidden="1"/>
    </xf>
    <xf numFmtId="255" fontId="168" fillId="0" borderId="105" xfId="2141" applyNumberFormat="1" applyFont="1" applyBorder="1" applyAlignment="1" applyProtection="1">
      <alignment vertical="center"/>
      <protection hidden="1"/>
    </xf>
    <xf numFmtId="166" fontId="169" fillId="0" borderId="57" xfId="1" applyFont="1" applyBorder="1" applyAlignment="1" applyProtection="1">
      <alignment vertical="center"/>
      <protection hidden="1"/>
    </xf>
    <xf numFmtId="171" fontId="155" fillId="0" borderId="57" xfId="2" applyNumberFormat="1" applyFont="1" applyBorder="1" applyAlignment="1" applyProtection="1">
      <alignment horizontal="center" vertical="center"/>
      <protection hidden="1"/>
    </xf>
    <xf numFmtId="171" fontId="155" fillId="0" borderId="106" xfId="2" applyNumberFormat="1" applyFont="1" applyBorder="1" applyAlignment="1" applyProtection="1">
      <alignment horizontal="center" vertical="center"/>
      <protection hidden="1"/>
    </xf>
    <xf numFmtId="170" fontId="155" fillId="0" borderId="57" xfId="1" applyNumberFormat="1" applyFont="1" applyBorder="1" applyAlignment="1" applyProtection="1">
      <alignment horizontal="center" vertical="center"/>
      <protection hidden="1"/>
    </xf>
    <xf numFmtId="170" fontId="155" fillId="0" borderId="106" xfId="1" applyNumberFormat="1" applyFont="1" applyBorder="1" applyAlignment="1" applyProtection="1">
      <alignment horizontal="center" vertical="center"/>
      <protection hidden="1"/>
    </xf>
    <xf numFmtId="171" fontId="155" fillId="0" borderId="57" xfId="2853" applyNumberFormat="1" applyFont="1" applyBorder="1" applyAlignment="1" applyProtection="1">
      <alignment horizontal="center" vertical="center"/>
      <protection hidden="1"/>
    </xf>
    <xf numFmtId="171" fontId="155" fillId="0" borderId="57" xfId="3208" applyNumberFormat="1" applyFont="1" applyBorder="1" applyAlignment="1" applyProtection="1">
      <alignment horizontal="center" vertical="center"/>
      <protection hidden="1"/>
    </xf>
    <xf numFmtId="171" fontId="155" fillId="0" borderId="106" xfId="2853" applyNumberFormat="1" applyFont="1" applyBorder="1" applyAlignment="1" applyProtection="1">
      <alignment horizontal="center" vertical="center"/>
      <protection hidden="1"/>
    </xf>
    <xf numFmtId="255" fontId="166" fillId="76" borderId="105" xfId="2141" applyNumberFormat="1" applyFont="1" applyFill="1" applyBorder="1" applyAlignment="1" applyProtection="1">
      <alignment vertical="center"/>
      <protection hidden="1"/>
    </xf>
    <xf numFmtId="166" fontId="167" fillId="76" borderId="57" xfId="1" applyFont="1" applyFill="1" applyBorder="1" applyAlignment="1" applyProtection="1">
      <alignment vertical="center"/>
      <protection hidden="1"/>
    </xf>
    <xf numFmtId="256" fontId="167" fillId="76" borderId="57" xfId="2141" applyNumberFormat="1" applyFont="1" applyFill="1" applyBorder="1" applyAlignment="1" applyProtection="1">
      <alignment vertical="center"/>
      <protection hidden="1"/>
    </xf>
    <xf numFmtId="256" fontId="167" fillId="76" borderId="106" xfId="2141" applyNumberFormat="1" applyFont="1" applyFill="1" applyBorder="1" applyAlignment="1" applyProtection="1">
      <alignment vertical="center"/>
      <protection hidden="1"/>
    </xf>
    <xf numFmtId="255" fontId="168" fillId="76" borderId="105" xfId="2141" applyNumberFormat="1" applyFont="1" applyFill="1" applyBorder="1" applyAlignment="1" applyProtection="1">
      <alignment vertical="center"/>
      <protection hidden="1"/>
    </xf>
    <xf numFmtId="166" fontId="168" fillId="76" borderId="57" xfId="1" applyFont="1" applyFill="1" applyBorder="1" applyAlignment="1" applyProtection="1">
      <alignment vertical="center"/>
      <protection hidden="1"/>
    </xf>
    <xf numFmtId="255" fontId="155" fillId="0" borderId="105" xfId="2141" applyNumberFormat="1" applyFont="1" applyBorder="1" applyAlignment="1" applyProtection="1">
      <alignment vertical="center"/>
      <protection hidden="1"/>
    </xf>
    <xf numFmtId="166" fontId="155" fillId="0" borderId="57" xfId="1" applyFont="1" applyBorder="1" applyAlignment="1" applyProtection="1">
      <alignment vertical="center"/>
      <protection hidden="1"/>
    </xf>
    <xf numFmtId="254" fontId="166" fillId="0" borderId="57" xfId="1" applyNumberFormat="1" applyFont="1" applyBorder="1" applyAlignment="1" applyProtection="1">
      <alignment vertical="center"/>
      <protection hidden="1"/>
    </xf>
    <xf numFmtId="254" fontId="166" fillId="0" borderId="106" xfId="1" applyNumberFormat="1" applyFont="1" applyBorder="1" applyAlignment="1" applyProtection="1">
      <alignment vertical="center"/>
      <protection hidden="1"/>
    </xf>
    <xf numFmtId="166" fontId="167" fillId="5" borderId="57" xfId="1" applyFont="1" applyFill="1" applyBorder="1" applyAlignment="1" applyProtection="1">
      <alignment vertical="center"/>
      <protection hidden="1"/>
    </xf>
    <xf numFmtId="256" fontId="167" fillId="5" borderId="57" xfId="2141" applyNumberFormat="1" applyFont="1" applyFill="1" applyBorder="1" applyAlignment="1" applyProtection="1">
      <alignment vertical="center"/>
      <protection hidden="1"/>
    </xf>
    <xf numFmtId="256" fontId="167" fillId="5" borderId="106" xfId="2141" applyNumberFormat="1" applyFont="1" applyFill="1" applyBorder="1" applyAlignment="1" applyProtection="1">
      <alignment vertical="center"/>
      <protection hidden="1"/>
    </xf>
    <xf numFmtId="166" fontId="167" fillId="73" borderId="57" xfId="1" applyFont="1" applyFill="1" applyBorder="1" applyAlignment="1" applyProtection="1">
      <alignment vertical="center"/>
      <protection hidden="1"/>
    </xf>
    <xf numFmtId="255" fontId="167" fillId="73" borderId="57" xfId="2141" applyNumberFormat="1" applyFont="1" applyFill="1" applyBorder="1" applyAlignment="1" applyProtection="1">
      <alignment vertical="center"/>
      <protection hidden="1"/>
    </xf>
    <xf numFmtId="255" fontId="167" fillId="73" borderId="106" xfId="2141" applyNumberFormat="1" applyFont="1" applyFill="1" applyBorder="1" applyAlignment="1" applyProtection="1">
      <alignment vertical="center"/>
      <protection hidden="1"/>
    </xf>
    <xf numFmtId="166" fontId="161" fillId="73" borderId="57" xfId="1" applyFont="1" applyFill="1" applyBorder="1" applyAlignment="1" applyProtection="1">
      <alignment vertical="center"/>
      <protection hidden="1"/>
    </xf>
    <xf numFmtId="255" fontId="161" fillId="73" borderId="57" xfId="2141" applyNumberFormat="1" applyFont="1" applyFill="1" applyBorder="1" applyAlignment="1" applyProtection="1">
      <alignment vertical="center"/>
      <protection hidden="1"/>
    </xf>
    <xf numFmtId="255" fontId="161" fillId="73" borderId="106" xfId="2141" applyNumberFormat="1" applyFont="1" applyFill="1" applyBorder="1" applyAlignment="1" applyProtection="1">
      <alignment vertical="center"/>
      <protection hidden="1"/>
    </xf>
    <xf numFmtId="255" fontId="167" fillId="0" borderId="58" xfId="2141" applyNumberFormat="1" applyFont="1" applyBorder="1" applyAlignment="1" applyProtection="1">
      <alignment vertical="center"/>
      <protection hidden="1"/>
    </xf>
    <xf numFmtId="166" fontId="167" fillId="0" borderId="59" xfId="1" applyFont="1" applyBorder="1" applyAlignment="1" applyProtection="1">
      <alignment vertical="center"/>
      <protection hidden="1"/>
    </xf>
    <xf numFmtId="255" fontId="167" fillId="0" borderId="59" xfId="2141" applyNumberFormat="1" applyFont="1" applyBorder="1" applyAlignment="1" applyProtection="1">
      <alignment vertical="center"/>
      <protection hidden="1"/>
    </xf>
    <xf numFmtId="255" fontId="167" fillId="0" borderId="60" xfId="2141" applyNumberFormat="1" applyFont="1" applyBorder="1" applyAlignment="1" applyProtection="1">
      <alignment vertical="center"/>
      <protection hidden="1"/>
    </xf>
    <xf numFmtId="255" fontId="167" fillId="74" borderId="105" xfId="2141" applyNumberFormat="1" applyFont="1" applyFill="1" applyBorder="1" applyAlignment="1" applyProtection="1">
      <alignment horizontal="center" vertical="center"/>
      <protection hidden="1"/>
    </xf>
    <xf numFmtId="166" fontId="166" fillId="74" borderId="57" xfId="1" applyFont="1" applyFill="1" applyBorder="1" applyAlignment="1" applyProtection="1">
      <alignment horizontal="center" vertical="center"/>
      <protection hidden="1"/>
    </xf>
    <xf numFmtId="255" fontId="167" fillId="74" borderId="57" xfId="2141" applyNumberFormat="1" applyFont="1" applyFill="1" applyBorder="1" applyAlignment="1" applyProtection="1">
      <alignment horizontal="center" vertical="center"/>
      <protection hidden="1"/>
    </xf>
    <xf numFmtId="255" fontId="167" fillId="74" borderId="106" xfId="2141" applyNumberFormat="1" applyFont="1" applyFill="1" applyBorder="1" applyAlignment="1" applyProtection="1">
      <alignment horizontal="center" vertical="center"/>
      <protection hidden="1"/>
    </xf>
    <xf numFmtId="258" fontId="155" fillId="0" borderId="57" xfId="1" applyNumberFormat="1" applyFont="1" applyBorder="1" applyAlignment="1" applyProtection="1">
      <alignment horizontal="center" vertical="center"/>
      <protection hidden="1"/>
    </xf>
    <xf numFmtId="258" fontId="155" fillId="0" borderId="106" xfId="1" applyNumberFormat="1" applyFont="1" applyBorder="1" applyAlignment="1" applyProtection="1">
      <alignment horizontal="center" vertical="center"/>
      <protection hidden="1"/>
    </xf>
    <xf numFmtId="165" fontId="166" fillId="0" borderId="57" xfId="2141" applyNumberFormat="1" applyFont="1" applyBorder="1" applyAlignment="1" applyProtection="1">
      <alignment vertical="center"/>
      <protection hidden="1"/>
    </xf>
    <xf numFmtId="165" fontId="166" fillId="0" borderId="106" xfId="2141" applyNumberFormat="1" applyFont="1" applyBorder="1" applyAlignment="1" applyProtection="1">
      <alignment vertical="center"/>
      <protection hidden="1"/>
    </xf>
    <xf numFmtId="255" fontId="6" fillId="0" borderId="105" xfId="2141" applyNumberFormat="1" applyFont="1" applyBorder="1" applyAlignment="1" applyProtection="1">
      <alignment vertical="center"/>
      <protection hidden="1"/>
    </xf>
    <xf numFmtId="166" fontId="8" fillId="0" borderId="57" xfId="1" applyFont="1" applyBorder="1" applyAlignment="1" applyProtection="1">
      <alignment vertical="center"/>
      <protection hidden="1"/>
    </xf>
    <xf numFmtId="255" fontId="166" fillId="0" borderId="57" xfId="2141" applyNumberFormat="1" applyFont="1" applyBorder="1" applyAlignment="1" applyProtection="1">
      <alignment vertical="center"/>
      <protection hidden="1"/>
    </xf>
    <xf numFmtId="255" fontId="166" fillId="0" borderId="106" xfId="2141" applyNumberFormat="1" applyFont="1" applyBorder="1" applyAlignment="1" applyProtection="1">
      <alignment vertical="center"/>
      <protection hidden="1"/>
    </xf>
    <xf numFmtId="171" fontId="155" fillId="0" borderId="57" xfId="2141" applyNumberFormat="1" applyFont="1" applyBorder="1" applyAlignment="1" applyProtection="1">
      <alignment vertical="center"/>
      <protection hidden="1"/>
    </xf>
    <xf numFmtId="171" fontId="155" fillId="0" borderId="106" xfId="2141" applyNumberFormat="1" applyFont="1" applyBorder="1" applyAlignment="1" applyProtection="1">
      <alignment vertical="center"/>
      <protection hidden="1"/>
    </xf>
    <xf numFmtId="171" fontId="167" fillId="0" borderId="57" xfId="2" applyNumberFormat="1" applyFont="1" applyBorder="1" applyAlignment="1" applyProtection="1">
      <alignment horizontal="center" vertical="center"/>
      <protection hidden="1"/>
    </xf>
    <xf numFmtId="171" fontId="167" fillId="0" borderId="106" xfId="2" applyNumberFormat="1" applyFont="1" applyBorder="1" applyAlignment="1" applyProtection="1">
      <alignment horizontal="center" vertical="center"/>
      <protection hidden="1"/>
    </xf>
    <xf numFmtId="260" fontId="166" fillId="0" borderId="0" xfId="2853" applyNumberFormat="1" applyFont="1" applyAlignment="1" applyProtection="1">
      <alignment vertical="center" wrapText="1"/>
      <protection hidden="1"/>
    </xf>
    <xf numFmtId="43" fontId="6" fillId="0" borderId="0" xfId="2853" applyNumberFormat="1" applyFont="1" applyAlignment="1" applyProtection="1">
      <alignment vertical="center" wrapText="1"/>
      <protection hidden="1"/>
    </xf>
    <xf numFmtId="166" fontId="8" fillId="75" borderId="68" xfId="1" applyFont="1" applyFill="1" applyBorder="1" applyAlignment="1" applyProtection="1">
      <alignment horizontal="center" vertical="center"/>
      <protection hidden="1"/>
    </xf>
    <xf numFmtId="166" fontId="6" fillId="75" borderId="37" xfId="1" applyFont="1" applyFill="1" applyBorder="1" applyAlignment="1" applyProtection="1">
      <alignment vertical="center"/>
      <protection hidden="1"/>
    </xf>
    <xf numFmtId="166" fontId="8" fillId="75" borderId="37" xfId="1" applyFont="1" applyFill="1" applyBorder="1" applyAlignment="1" applyProtection="1">
      <alignment vertical="center"/>
      <protection hidden="1"/>
    </xf>
    <xf numFmtId="170" fontId="8" fillId="75" borderId="37" xfId="1" applyNumberFormat="1" applyFont="1" applyFill="1" applyBorder="1" applyAlignment="1" applyProtection="1">
      <alignment horizontal="center" vertical="center"/>
      <protection hidden="1"/>
    </xf>
    <xf numFmtId="170" fontId="8" fillId="75" borderId="63" xfId="1" applyNumberFormat="1" applyFont="1" applyFill="1" applyBorder="1" applyAlignment="1" applyProtection="1">
      <alignment horizontal="center" vertical="center"/>
      <protection hidden="1"/>
    </xf>
    <xf numFmtId="170" fontId="8" fillId="0" borderId="2" xfId="1" applyNumberFormat="1" applyFont="1" applyBorder="1" applyAlignment="1" applyProtection="1">
      <alignment vertical="center"/>
      <protection hidden="1"/>
    </xf>
    <xf numFmtId="170" fontId="6" fillId="0" borderId="2" xfId="1" applyNumberFormat="1" applyFont="1" applyBorder="1" applyAlignment="1" applyProtection="1">
      <alignment vertical="center"/>
      <protection hidden="1"/>
    </xf>
    <xf numFmtId="166" fontId="8" fillId="0" borderId="2" xfId="1" applyFont="1" applyBorder="1" applyAlignment="1" applyProtection="1">
      <alignment horizontal="center" vertical="center"/>
      <protection hidden="1"/>
    </xf>
    <xf numFmtId="170" fontId="6" fillId="0" borderId="67" xfId="1" applyNumberFormat="1" applyFont="1" applyBorder="1" applyProtection="1">
      <protection hidden="1"/>
    </xf>
    <xf numFmtId="170" fontId="6" fillId="0" borderId="10" xfId="1" applyNumberFormat="1" applyFont="1" applyBorder="1" applyProtection="1">
      <protection hidden="1"/>
    </xf>
    <xf numFmtId="170" fontId="8" fillId="0" borderId="101" xfId="3499" applyNumberFormat="1" applyFont="1" applyBorder="1" applyProtection="1">
      <protection hidden="1"/>
    </xf>
    <xf numFmtId="170" fontId="8" fillId="0" borderId="23" xfId="3499" applyNumberFormat="1" applyFont="1" applyBorder="1" applyProtection="1">
      <protection hidden="1"/>
    </xf>
    <xf numFmtId="170" fontId="8" fillId="0" borderId="66" xfId="3499" applyNumberFormat="1" applyFont="1" applyBorder="1" applyProtection="1">
      <protection hidden="1"/>
    </xf>
    <xf numFmtId="170" fontId="6" fillId="0" borderId="109" xfId="1" applyNumberFormat="1" applyFont="1" applyFill="1" applyBorder="1" applyProtection="1">
      <protection hidden="1"/>
    </xf>
    <xf numFmtId="170" fontId="6" fillId="0" borderId="0" xfId="1" applyNumberFormat="1" applyFont="1" applyFill="1" applyBorder="1" applyProtection="1">
      <protection hidden="1"/>
    </xf>
    <xf numFmtId="170" fontId="6" fillId="0" borderId="43" xfId="1" applyNumberFormat="1" applyFont="1" applyFill="1" applyBorder="1" applyProtection="1">
      <protection hidden="1"/>
    </xf>
    <xf numFmtId="170" fontId="167" fillId="0" borderId="43" xfId="1" applyNumberFormat="1" applyFont="1" applyBorder="1" applyAlignment="1" applyProtection="1">
      <alignment vertical="top"/>
      <protection hidden="1"/>
    </xf>
    <xf numFmtId="170" fontId="6" fillId="0" borderId="109" xfId="1" applyNumberFormat="1" applyFont="1" applyBorder="1" applyProtection="1">
      <protection hidden="1"/>
    </xf>
    <xf numFmtId="170" fontId="166" fillId="0" borderId="43" xfId="1" applyNumberFormat="1" applyFont="1" applyBorder="1" applyAlignment="1" applyProtection="1">
      <alignment vertical="top"/>
      <protection hidden="1"/>
    </xf>
    <xf numFmtId="254" fontId="0" fillId="0" borderId="0" xfId="1" applyNumberFormat="1" applyFont="1"/>
    <xf numFmtId="254" fontId="0" fillId="0" borderId="35" xfId="1" applyNumberFormat="1" applyFont="1" applyBorder="1"/>
    <xf numFmtId="254" fontId="0" fillId="0" borderId="45" xfId="1" applyNumberFormat="1" applyFont="1" applyBorder="1"/>
    <xf numFmtId="254" fontId="0" fillId="0" borderId="76" xfId="1" applyNumberFormat="1" applyFont="1" applyBorder="1"/>
    <xf numFmtId="170" fontId="171" fillId="74" borderId="2" xfId="1" applyNumberFormat="1" applyFont="1" applyFill="1" applyBorder="1" applyAlignment="1" applyProtection="1">
      <alignment horizontal="center" vertical="center"/>
      <protection hidden="1"/>
    </xf>
    <xf numFmtId="170" fontId="171" fillId="74" borderId="54" xfId="1" applyNumberFormat="1" applyFont="1" applyFill="1" applyBorder="1" applyAlignment="1" applyProtection="1">
      <alignment horizontal="center" vertical="center"/>
      <protection hidden="1"/>
    </xf>
    <xf numFmtId="254" fontId="153" fillId="0" borderId="13" xfId="1" applyNumberFormat="1" applyFont="1" applyBorder="1" applyAlignment="1" applyProtection="1">
      <alignment vertical="center"/>
      <protection locked="0"/>
    </xf>
    <xf numFmtId="254" fontId="153" fillId="0" borderId="13" xfId="1" applyNumberFormat="1" applyFont="1" applyBorder="1" applyAlignment="1" applyProtection="1">
      <alignment horizontal="center" vertical="center"/>
      <protection locked="0"/>
    </xf>
    <xf numFmtId="254" fontId="153" fillId="0" borderId="2" xfId="1" applyNumberFormat="1" applyFont="1" applyBorder="1" applyAlignment="1" applyProtection="1">
      <alignment vertical="center"/>
      <protection locked="0"/>
    </xf>
    <xf numFmtId="0" fontId="0" fillId="0" borderId="2" xfId="0" applyBorder="1" applyProtection="1">
      <protection hidden="1"/>
    </xf>
    <xf numFmtId="171" fontId="6" fillId="73" borderId="35" xfId="2" applyNumberFormat="1" applyFont="1" applyFill="1" applyBorder="1" applyAlignment="1" applyProtection="1">
      <alignment horizontal="center" vertical="center"/>
    </xf>
    <xf numFmtId="170" fontId="171" fillId="0" borderId="0" xfId="1" applyNumberFormat="1" applyFont="1" applyAlignment="1" applyProtection="1">
      <alignment horizontal="center" vertical="center"/>
      <protection hidden="1"/>
    </xf>
    <xf numFmtId="170" fontId="171" fillId="0" borderId="35" xfId="1" applyNumberFormat="1" applyFont="1" applyBorder="1" applyAlignment="1" applyProtection="1">
      <alignment horizontal="center" vertical="center"/>
      <protection hidden="1"/>
    </xf>
    <xf numFmtId="170" fontId="171" fillId="0" borderId="45" xfId="1" applyNumberFormat="1" applyFont="1" applyBorder="1" applyAlignment="1" applyProtection="1">
      <alignment horizontal="center" vertical="center"/>
      <protection hidden="1"/>
    </xf>
    <xf numFmtId="170" fontId="171" fillId="0" borderId="76" xfId="1" applyNumberFormat="1" applyFont="1" applyBorder="1" applyAlignment="1" applyProtection="1">
      <alignment horizontal="center" vertical="center"/>
      <protection hidden="1"/>
    </xf>
    <xf numFmtId="9" fontId="171" fillId="0" borderId="0" xfId="2" applyFont="1" applyAlignment="1" applyProtection="1">
      <alignment horizontal="center" vertical="center"/>
      <protection hidden="1"/>
    </xf>
    <xf numFmtId="9" fontId="171" fillId="0" borderId="35" xfId="2" applyFont="1" applyBorder="1" applyAlignment="1" applyProtection="1">
      <alignment horizontal="center" vertical="center"/>
      <protection hidden="1"/>
    </xf>
    <xf numFmtId="9" fontId="171" fillId="0" borderId="45" xfId="2" applyFont="1" applyBorder="1" applyAlignment="1" applyProtection="1">
      <alignment horizontal="center" vertical="center"/>
      <protection hidden="1"/>
    </xf>
    <xf numFmtId="9" fontId="171" fillId="0" borderId="76" xfId="2" applyFont="1" applyBorder="1" applyAlignment="1" applyProtection="1">
      <alignment horizontal="center" vertical="center"/>
      <protection hidden="1"/>
    </xf>
    <xf numFmtId="0" fontId="173" fillId="73" borderId="0" xfId="0" applyFont="1" applyFill="1" applyProtection="1">
      <protection hidden="1"/>
    </xf>
    <xf numFmtId="0" fontId="6" fillId="81" borderId="35" xfId="0" applyFont="1" applyFill="1" applyBorder="1"/>
    <xf numFmtId="0" fontId="151" fillId="0" borderId="57" xfId="2828" applyFont="1" applyBorder="1" applyAlignment="1" applyProtection="1">
      <alignment wrapText="1"/>
      <protection hidden="1"/>
    </xf>
    <xf numFmtId="0" fontId="151" fillId="0" borderId="57" xfId="0" applyFont="1" applyBorder="1" applyAlignment="1" applyProtection="1">
      <alignment wrapText="1"/>
      <protection hidden="1"/>
    </xf>
    <xf numFmtId="0" fontId="173" fillId="0" borderId="0" xfId="0" applyFont="1" applyAlignment="1" applyProtection="1">
      <alignment horizontal="center"/>
      <protection hidden="1"/>
    </xf>
    <xf numFmtId="0" fontId="151" fillId="0" borderId="13" xfId="2828" applyFont="1" applyBorder="1" applyAlignment="1" applyProtection="1">
      <alignment horizontal="left" wrapText="1"/>
      <protection hidden="1"/>
    </xf>
    <xf numFmtId="0" fontId="151" fillId="0" borderId="8" xfId="2828" applyFont="1" applyBorder="1" applyAlignment="1" applyProtection="1">
      <alignment horizontal="left" wrapText="1"/>
      <protection hidden="1"/>
    </xf>
    <xf numFmtId="0" fontId="4" fillId="0" borderId="57" xfId="2828" applyFont="1" applyBorder="1" applyAlignment="1" applyProtection="1">
      <alignment horizontal="left" vertical="center"/>
      <protection hidden="1"/>
    </xf>
    <xf numFmtId="170" fontId="153" fillId="0" borderId="57" xfId="1" applyNumberFormat="1" applyFont="1" applyBorder="1" applyAlignment="1" applyProtection="1">
      <alignment horizontal="center" vertical="center"/>
      <protection hidden="1"/>
    </xf>
    <xf numFmtId="166" fontId="153" fillId="0" borderId="57" xfId="1" applyFont="1" applyBorder="1" applyAlignment="1" applyProtection="1">
      <alignment horizontal="center" vertical="center"/>
      <protection hidden="1"/>
    </xf>
    <xf numFmtId="166" fontId="153" fillId="0" borderId="2" xfId="1" applyFont="1" applyBorder="1" applyAlignment="1" applyProtection="1">
      <alignment horizontal="center" vertical="center"/>
      <protection hidden="1"/>
    </xf>
    <xf numFmtId="0" fontId="10" fillId="0" borderId="68" xfId="0" applyFont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63" xfId="0" applyFont="1" applyBorder="1" applyAlignment="1" applyProtection="1">
      <alignment horizontal="center" vertical="center"/>
      <protection hidden="1"/>
    </xf>
    <xf numFmtId="170" fontId="8" fillId="76" borderId="2" xfId="3499" applyNumberFormat="1" applyFont="1" applyFill="1" applyBorder="1" applyAlignment="1" applyProtection="1">
      <alignment horizontal="center" vertical="center"/>
      <protection hidden="1"/>
    </xf>
    <xf numFmtId="170" fontId="8" fillId="76" borderId="23" xfId="3499" applyNumberFormat="1" applyFont="1" applyFill="1" applyBorder="1" applyAlignment="1" applyProtection="1">
      <alignment horizontal="center" vertical="center"/>
      <protection hidden="1"/>
    </xf>
    <xf numFmtId="170" fontId="8" fillId="76" borderId="66" xfId="3499" applyNumberFormat="1" applyFont="1" applyFill="1" applyBorder="1" applyAlignment="1" applyProtection="1">
      <alignment horizontal="center" vertical="center"/>
      <protection hidden="1"/>
    </xf>
    <xf numFmtId="170" fontId="8" fillId="74" borderId="2" xfId="3499" applyNumberFormat="1" applyFont="1" applyFill="1" applyBorder="1" applyAlignment="1" applyProtection="1">
      <alignment horizontal="center" vertical="center" wrapText="1"/>
      <protection hidden="1"/>
    </xf>
    <xf numFmtId="170" fontId="8" fillId="76" borderId="2" xfId="3499" applyNumberFormat="1" applyFont="1" applyFill="1" applyBorder="1" applyAlignment="1" applyProtection="1">
      <alignment horizontal="left" vertical="center"/>
      <protection hidden="1"/>
    </xf>
    <xf numFmtId="0" fontId="173" fillId="0" borderId="81" xfId="0" applyFont="1" applyBorder="1" applyAlignment="1">
      <alignment horizontal="center" vertical="center" textRotation="90" wrapText="1"/>
    </xf>
    <xf numFmtId="0" fontId="173" fillId="0" borderId="11" xfId="0" applyFont="1" applyBorder="1" applyAlignment="1">
      <alignment horizontal="center" vertical="center" textRotation="90"/>
    </xf>
    <xf numFmtId="0" fontId="173" fillId="0" borderId="73" xfId="0" applyFont="1" applyBorder="1" applyAlignment="1">
      <alignment horizontal="center" vertical="center" textRotation="90"/>
    </xf>
    <xf numFmtId="0" fontId="173" fillId="0" borderId="64" xfId="0" applyFont="1" applyBorder="1" applyAlignment="1">
      <alignment horizontal="center" vertical="center" textRotation="90" wrapText="1"/>
    </xf>
    <xf numFmtId="0" fontId="173" fillId="0" borderId="80" xfId="0" applyFont="1" applyBorder="1" applyAlignment="1">
      <alignment horizontal="center" vertical="center" textRotation="90"/>
    </xf>
    <xf numFmtId="0" fontId="173" fillId="0" borderId="69" xfId="0" applyFont="1" applyBorder="1" applyAlignment="1">
      <alignment horizontal="center" vertical="center" textRotation="90" wrapText="1"/>
    </xf>
    <xf numFmtId="0" fontId="173" fillId="0" borderId="71" xfId="0" applyFont="1" applyBorder="1" applyAlignment="1">
      <alignment horizontal="center" vertical="center" textRotation="90" wrapText="1"/>
    </xf>
    <xf numFmtId="0" fontId="173" fillId="0" borderId="79" xfId="0" applyFont="1" applyBorder="1" applyAlignment="1">
      <alignment horizontal="center" vertical="center" textRotation="90" wrapText="1"/>
    </xf>
    <xf numFmtId="0" fontId="0" fillId="0" borderId="45" xfId="0" applyBorder="1" applyAlignment="1">
      <alignment horizontal="center"/>
    </xf>
    <xf numFmtId="0" fontId="0" fillId="0" borderId="76" xfId="0" applyBorder="1" applyAlignment="1">
      <alignment horizontal="center"/>
    </xf>
    <xf numFmtId="0" fontId="173" fillId="0" borderId="72" xfId="0" applyFont="1" applyBorder="1" applyAlignment="1">
      <alignment horizontal="center" vertical="center" textRotation="90" wrapText="1"/>
    </xf>
    <xf numFmtId="0" fontId="0" fillId="0" borderId="36" xfId="0" applyBorder="1" applyAlignment="1">
      <alignment horizontal="left"/>
    </xf>
    <xf numFmtId="0" fontId="0" fillId="0" borderId="41" xfId="0" applyBorder="1" applyAlignment="1">
      <alignment horizontal="left"/>
    </xf>
    <xf numFmtId="0" fontId="8" fillId="0" borderId="0" xfId="3496" applyFont="1" applyAlignment="1" applyProtection="1">
      <alignment horizontal="left" vertical="center"/>
      <protection hidden="1"/>
    </xf>
    <xf numFmtId="0" fontId="8" fillId="74" borderId="64" xfId="3496" applyFont="1" applyFill="1" applyBorder="1" applyAlignment="1" applyProtection="1">
      <alignment horizontal="center" vertical="center" textRotation="90" wrapText="1"/>
      <protection hidden="1"/>
    </xf>
    <xf numFmtId="0" fontId="8" fillId="74" borderId="11" xfId="3496" applyFont="1" applyFill="1" applyBorder="1" applyAlignment="1" applyProtection="1">
      <alignment horizontal="center" vertical="center" textRotation="90" wrapText="1"/>
      <protection hidden="1"/>
    </xf>
    <xf numFmtId="0" fontId="8" fillId="74" borderId="80" xfId="3496" applyFont="1" applyFill="1" applyBorder="1" applyAlignment="1" applyProtection="1">
      <alignment horizontal="center" vertical="center" textRotation="90" wrapText="1"/>
      <protection hidden="1"/>
    </xf>
    <xf numFmtId="0" fontId="8" fillId="74" borderId="81" xfId="3496" applyFont="1" applyFill="1" applyBorder="1" applyAlignment="1" applyProtection="1">
      <alignment horizontal="center" vertical="center" textRotation="90" wrapText="1"/>
      <protection hidden="1"/>
    </xf>
  </cellXfs>
  <cellStyles count="3501">
    <cellStyle name="%" xfId="3" xr:uid="{00000000-0005-0000-0000-000000000000}"/>
    <cellStyle name="% 10" xfId="4" xr:uid="{00000000-0005-0000-0000-000001000000}"/>
    <cellStyle name="% 10 2" xfId="5" xr:uid="{00000000-0005-0000-0000-000002000000}"/>
    <cellStyle name="% 10_TBZ - COI Final" xfId="6" xr:uid="{00000000-0005-0000-0000-000003000000}"/>
    <cellStyle name="% 11" xfId="7" xr:uid="{00000000-0005-0000-0000-000004000000}"/>
    <cellStyle name="% 12" xfId="8" xr:uid="{00000000-0005-0000-0000-000005000000}"/>
    <cellStyle name="% 13" xfId="9" xr:uid="{00000000-0005-0000-0000-000006000000}"/>
    <cellStyle name="% 14" xfId="10" xr:uid="{00000000-0005-0000-0000-000007000000}"/>
    <cellStyle name="% 15" xfId="11" xr:uid="{00000000-0005-0000-0000-000008000000}"/>
    <cellStyle name="% 16" xfId="12" xr:uid="{00000000-0005-0000-0000-000009000000}"/>
    <cellStyle name="% 17" xfId="13" xr:uid="{00000000-0005-0000-0000-00000A000000}"/>
    <cellStyle name="% 18" xfId="14" xr:uid="{00000000-0005-0000-0000-00000B000000}"/>
    <cellStyle name="% 19" xfId="15" xr:uid="{00000000-0005-0000-0000-00000C000000}"/>
    <cellStyle name="% 2" xfId="16" xr:uid="{00000000-0005-0000-0000-00000D000000}"/>
    <cellStyle name="% 2 2" xfId="17" xr:uid="{00000000-0005-0000-0000-00000E000000}"/>
    <cellStyle name="% 2_43 B TBZ Ltd 31.3.2011" xfId="18" xr:uid="{00000000-0005-0000-0000-00000F000000}"/>
    <cellStyle name="% 20" xfId="19" xr:uid="{00000000-0005-0000-0000-000010000000}"/>
    <cellStyle name="% 21" xfId="20" xr:uid="{00000000-0005-0000-0000-000011000000}"/>
    <cellStyle name="% 22" xfId="21" xr:uid="{00000000-0005-0000-0000-000012000000}"/>
    <cellStyle name="% 23" xfId="22" xr:uid="{00000000-0005-0000-0000-000013000000}"/>
    <cellStyle name="% 24" xfId="23" xr:uid="{00000000-0005-0000-0000-000014000000}"/>
    <cellStyle name="% 25" xfId="24" xr:uid="{00000000-0005-0000-0000-000015000000}"/>
    <cellStyle name="% 26" xfId="25" xr:uid="{00000000-0005-0000-0000-000016000000}"/>
    <cellStyle name="% 27" xfId="26" xr:uid="{00000000-0005-0000-0000-000017000000}"/>
    <cellStyle name="% 28" xfId="27" xr:uid="{00000000-0005-0000-0000-000018000000}"/>
    <cellStyle name="% 29" xfId="28" xr:uid="{00000000-0005-0000-0000-000019000000}"/>
    <cellStyle name="% 3" xfId="29" xr:uid="{00000000-0005-0000-0000-00001A000000}"/>
    <cellStyle name="% 3 2" xfId="30" xr:uid="{00000000-0005-0000-0000-00001B000000}"/>
    <cellStyle name="% 3_43 B TBZ Ltd 31.3.2011" xfId="31" xr:uid="{00000000-0005-0000-0000-00001C000000}"/>
    <cellStyle name="% 30" xfId="32" xr:uid="{00000000-0005-0000-0000-00001D000000}"/>
    <cellStyle name="% 31" xfId="33" xr:uid="{00000000-0005-0000-0000-00001E000000}"/>
    <cellStyle name="% 32" xfId="34" xr:uid="{00000000-0005-0000-0000-00001F000000}"/>
    <cellStyle name="% 33" xfId="35" xr:uid="{00000000-0005-0000-0000-000020000000}"/>
    <cellStyle name="% 34" xfId="36" xr:uid="{00000000-0005-0000-0000-000021000000}"/>
    <cellStyle name="% 35" xfId="37" xr:uid="{00000000-0005-0000-0000-000022000000}"/>
    <cellStyle name="% 36" xfId="38" xr:uid="{00000000-0005-0000-0000-000023000000}"/>
    <cellStyle name="% 37" xfId="39" xr:uid="{00000000-0005-0000-0000-000024000000}"/>
    <cellStyle name="% 4" xfId="40" xr:uid="{00000000-0005-0000-0000-000025000000}"/>
    <cellStyle name="% 5" xfId="41" xr:uid="{00000000-0005-0000-0000-000026000000}"/>
    <cellStyle name="% 6" xfId="42" xr:uid="{00000000-0005-0000-0000-000027000000}"/>
    <cellStyle name="% 7" xfId="43" xr:uid="{00000000-0005-0000-0000-000028000000}"/>
    <cellStyle name="% 8" xfId="44" xr:uid="{00000000-0005-0000-0000-000029000000}"/>
    <cellStyle name="% 9" xfId="45" xr:uid="{00000000-0005-0000-0000-00002A000000}"/>
    <cellStyle name="%_amd" xfId="46" xr:uid="{00000000-0005-0000-0000-00002B000000}"/>
    <cellStyle name="%_bs sh" xfId="47" xr:uid="{00000000-0005-0000-0000-00002C000000}"/>
    <cellStyle name="%_bs sh_FIXED ASSETS" xfId="48" xr:uid="{00000000-0005-0000-0000-00002D000000}"/>
    <cellStyle name="%_bs sh_MARCH CASH FLOW GROUPING AS ON 31.12.2010" xfId="49" xr:uid="{00000000-0005-0000-0000-00002E000000}"/>
    <cellStyle name="%_bs sh_P&amp;LMFG EXP wk" xfId="50" xr:uid="{00000000-0005-0000-0000-00002F000000}"/>
    <cellStyle name="%_bs sh_P&amp;LWK" xfId="51" xr:uid="{00000000-0005-0000-0000-000030000000}"/>
    <cellStyle name="%_bs sh_TBZ - COI Final" xfId="52" xr:uid="{00000000-0005-0000-0000-000031000000}"/>
    <cellStyle name="%_bs sh_TBZ BS Sept  2010 27112010 " xfId="53" xr:uid="{00000000-0005-0000-0000-000032000000}"/>
    <cellStyle name="%_bs sh_TBZ BS Sept  2010 30112010 " xfId="54" xr:uid="{00000000-0005-0000-0000-000033000000}"/>
    <cellStyle name="%_bs sh_TBZ BS Sept  2010 30112010nishi " xfId="55" xr:uid="{00000000-0005-0000-0000-000034000000}"/>
    <cellStyle name="%_bs sh_TBZ Financials March'11 12052011" xfId="56" xr:uid="{00000000-0005-0000-0000-000035000000}"/>
    <cellStyle name="%_bs sh_Trial Balance" xfId="57" xr:uid="{00000000-0005-0000-0000-000036000000}"/>
    <cellStyle name="%_COCHIN" xfId="58" xr:uid="{00000000-0005-0000-0000-000037000000}"/>
    <cellStyle name="%_dep as per co in books of account " xfId="59" xr:uid="{00000000-0005-0000-0000-000038000000}"/>
    <cellStyle name="%_DEP as per kpmg for deferred tax" xfId="60" xr:uid="{00000000-0005-0000-0000-000039000000}"/>
    <cellStyle name="%_FINAL TBZ (BOMBAY) 251209" xfId="61" xr:uid="{00000000-0005-0000-0000-00003A000000}"/>
    <cellStyle name="%_ho" xfId="62" xr:uid="{00000000-0005-0000-0000-00003B000000}"/>
    <cellStyle name="%_Ho " xfId="63" xr:uid="{00000000-0005-0000-0000-00003C000000}"/>
    <cellStyle name="%_Ho _FIXED ASSETS" xfId="64" xr:uid="{00000000-0005-0000-0000-00003D000000}"/>
    <cellStyle name="%_Ho _MARCH CASH FLOW GROUPING AS ON 31.12.2010" xfId="65" xr:uid="{00000000-0005-0000-0000-00003E000000}"/>
    <cellStyle name="%_Ho _P&amp;LMFG EXP wk" xfId="66" xr:uid="{00000000-0005-0000-0000-00003F000000}"/>
    <cellStyle name="%_Ho _P&amp;LWK" xfId="67" xr:uid="{00000000-0005-0000-0000-000040000000}"/>
    <cellStyle name="%_Ho _TBZ - COI Final" xfId="68" xr:uid="{00000000-0005-0000-0000-000041000000}"/>
    <cellStyle name="%_Ho _TBZ BS Sept  2010 27112010 " xfId="69" xr:uid="{00000000-0005-0000-0000-000042000000}"/>
    <cellStyle name="%_Ho _TBZ BS Sept  2010 30112010 " xfId="70" xr:uid="{00000000-0005-0000-0000-000043000000}"/>
    <cellStyle name="%_Ho _TBZ BS Sept  2010 30112010nishi " xfId="71" xr:uid="{00000000-0005-0000-0000-000044000000}"/>
    <cellStyle name="%_Ho _TBZ Financials March'11 12052011" xfId="72" xr:uid="{00000000-0005-0000-0000-000045000000}"/>
    <cellStyle name="%_Ho _Trial Balance" xfId="73" xr:uid="{00000000-0005-0000-0000-000046000000}"/>
    <cellStyle name="%_ho 14092010" xfId="74" xr:uid="{00000000-0005-0000-0000-000047000000}"/>
    <cellStyle name="%_hyd" xfId="75" xr:uid="{00000000-0005-0000-0000-000048000000}"/>
    <cellStyle name="%_MARCH CASH FLOW GROUPING AS ON 31.12.2010" xfId="76" xr:uid="{00000000-0005-0000-0000-000049000000}"/>
    <cellStyle name="%_Schedule" xfId="77" xr:uid="{00000000-0005-0000-0000-00004A000000}"/>
    <cellStyle name="%_Schedule_FIXED ASSETS" xfId="78" xr:uid="{00000000-0005-0000-0000-00004B000000}"/>
    <cellStyle name="%_Schedule_MARCH CASH FLOW GROUPING AS ON 31.12.2010" xfId="79" xr:uid="{00000000-0005-0000-0000-00004C000000}"/>
    <cellStyle name="%_Schedule_P&amp;LMFG EXP wk" xfId="80" xr:uid="{00000000-0005-0000-0000-00004D000000}"/>
    <cellStyle name="%_Schedule_P&amp;LWK" xfId="81" xr:uid="{00000000-0005-0000-0000-00004E000000}"/>
    <cellStyle name="%_Schedule_TBZ - COI Final" xfId="82" xr:uid="{00000000-0005-0000-0000-00004F000000}"/>
    <cellStyle name="%_Schedule_TBZ BS Sept  2010 27112010 " xfId="83" xr:uid="{00000000-0005-0000-0000-000050000000}"/>
    <cellStyle name="%_Schedule_TBZ BS Sept  2010 30112010 " xfId="84" xr:uid="{00000000-0005-0000-0000-000051000000}"/>
    <cellStyle name="%_Schedule_TBZ BS Sept  2010 30112010nishi " xfId="85" xr:uid="{00000000-0005-0000-0000-000052000000}"/>
    <cellStyle name="%_Schedule_TBZ Financials March'11 12052011" xfId="86" xr:uid="{00000000-0005-0000-0000-000053000000}"/>
    <cellStyle name="%_Schedule_Trial Balance" xfId="87" xr:uid="{00000000-0005-0000-0000-000054000000}"/>
    <cellStyle name="%_Sheet1" xfId="88" xr:uid="{00000000-0005-0000-0000-000055000000}"/>
    <cellStyle name="%_Sheet2" xfId="89" xr:uid="{00000000-0005-0000-0000-000056000000}"/>
    <cellStyle name="%_Sheet2_FIXED ASSETS" xfId="90" xr:uid="{00000000-0005-0000-0000-000057000000}"/>
    <cellStyle name="%_Sheet2_MARCH CASH FLOW GROUPING AS ON 31.12.2010" xfId="91" xr:uid="{00000000-0005-0000-0000-000058000000}"/>
    <cellStyle name="%_Sheet2_P&amp;LMFG EXP wk" xfId="92" xr:uid="{00000000-0005-0000-0000-000059000000}"/>
    <cellStyle name="%_Sheet2_P&amp;LWK" xfId="93" xr:uid="{00000000-0005-0000-0000-00005A000000}"/>
    <cellStyle name="%_Sheet2_TBZ - COI Final" xfId="94" xr:uid="{00000000-0005-0000-0000-00005B000000}"/>
    <cellStyle name="%_Sheet2_TBZ BS Sept  2010 27112010 " xfId="95" xr:uid="{00000000-0005-0000-0000-00005C000000}"/>
    <cellStyle name="%_Sheet2_TBZ BS Sept  2010 30112010 " xfId="96" xr:uid="{00000000-0005-0000-0000-00005D000000}"/>
    <cellStyle name="%_Sheet2_TBZ BS Sept  2010 30112010nishi " xfId="97" xr:uid="{00000000-0005-0000-0000-00005E000000}"/>
    <cellStyle name="%_Sheet2_TBZ Financials March'11 12052011" xfId="98" xr:uid="{00000000-0005-0000-0000-00005F000000}"/>
    <cellStyle name="%_Sheet2_Trial Balance" xfId="99" xr:uid="{00000000-0005-0000-0000-000060000000}"/>
    <cellStyle name="%_Sheet3" xfId="100" xr:uid="{00000000-0005-0000-0000-000061000000}"/>
    <cellStyle name="%_Sheet3_FIXED ASSETS" xfId="101" xr:uid="{00000000-0005-0000-0000-000062000000}"/>
    <cellStyle name="%_Sheet3_MARCH CASH FLOW GROUPING AS ON 31.12.2010" xfId="102" xr:uid="{00000000-0005-0000-0000-000063000000}"/>
    <cellStyle name="%_Sheet3_P&amp;LMFG EXP wk" xfId="103" xr:uid="{00000000-0005-0000-0000-000064000000}"/>
    <cellStyle name="%_Sheet3_P&amp;LWK" xfId="104" xr:uid="{00000000-0005-0000-0000-000065000000}"/>
    <cellStyle name="%_Sheet3_TBZ - COI Final" xfId="105" xr:uid="{00000000-0005-0000-0000-000066000000}"/>
    <cellStyle name="%_Sheet3_TBZ BS Sept  2010 27112010 " xfId="106" xr:uid="{00000000-0005-0000-0000-000067000000}"/>
    <cellStyle name="%_Sheet3_TBZ BS Sept  2010 30112010 " xfId="107" xr:uid="{00000000-0005-0000-0000-000068000000}"/>
    <cellStyle name="%_Sheet3_TBZ BS Sept  2010 30112010nishi " xfId="108" xr:uid="{00000000-0005-0000-0000-000069000000}"/>
    <cellStyle name="%_Sheet3_TBZ Financials March'11 12052011" xfId="109" xr:uid="{00000000-0005-0000-0000-00006A000000}"/>
    <cellStyle name="%_Sheet3_Trial Balance" xfId="110" xr:uid="{00000000-0005-0000-0000-00006B000000}"/>
    <cellStyle name="%_Trial Balance" xfId="111" xr:uid="{00000000-0005-0000-0000-00006C000000}"/>
    <cellStyle name="%_Trial Balance_FIXED ASSETS" xfId="112" xr:uid="{00000000-0005-0000-0000-00006D000000}"/>
    <cellStyle name="%_Trial Balance_MARCH CASH FLOW GROUPING AS ON 31.12.2010" xfId="113" xr:uid="{00000000-0005-0000-0000-00006E000000}"/>
    <cellStyle name="%_Trial Balance_P&amp;LMFG EXP wk" xfId="114" xr:uid="{00000000-0005-0000-0000-00006F000000}"/>
    <cellStyle name="%_Trial Balance_P&amp;LWK" xfId="115" xr:uid="{00000000-0005-0000-0000-000070000000}"/>
    <cellStyle name="%_Trial Balance_TBZ - COI Final" xfId="116" xr:uid="{00000000-0005-0000-0000-000071000000}"/>
    <cellStyle name="%_Trial Balance_TBZ BS Sept  2010 27112010 " xfId="117" xr:uid="{00000000-0005-0000-0000-000072000000}"/>
    <cellStyle name="%_Trial Balance_TBZ BS Sept  2010 30112010 " xfId="118" xr:uid="{00000000-0005-0000-0000-000073000000}"/>
    <cellStyle name="%_Trial Balance_TBZ BS Sept  2010 30112010nishi " xfId="119" xr:uid="{00000000-0005-0000-0000-000074000000}"/>
    <cellStyle name="%_Trial Balance_TBZ Financials March'11 12052011" xfId="120" xr:uid="{00000000-0005-0000-0000-000075000000}"/>
    <cellStyle name="%_Trial Balance_Trial Balance" xfId="121" xr:uid="{00000000-0005-0000-0000-000076000000}"/>
    <cellStyle name="(l)" xfId="122" xr:uid="{00000000-0005-0000-0000-000077000000}"/>
    <cellStyle name="(l)(0)" xfId="123" xr:uid="{00000000-0005-0000-0000-000078000000}"/>
    <cellStyle name="." xfId="124" xr:uid="{00000000-0005-0000-0000-000079000000}"/>
    <cellStyle name="??_x0011_?_x0010_?" xfId="125" xr:uid="{00000000-0005-0000-0000-00007A000000}"/>
    <cellStyle name="_%(SignOnly)" xfId="126" xr:uid="{00000000-0005-0000-0000-00007B000000}"/>
    <cellStyle name="_%(SignSpaceOnly)" xfId="127" xr:uid="{00000000-0005-0000-0000-00007C000000}"/>
    <cellStyle name="_~4078766" xfId="128" xr:uid="{00000000-0005-0000-0000-00007D000000}"/>
    <cellStyle name="_~9273268" xfId="129" xr:uid="{00000000-0005-0000-0000-00007E000000}"/>
    <cellStyle name="_3cd" xfId="130" xr:uid="{00000000-0005-0000-0000-00007F000000}"/>
    <cellStyle name="_3CD - Tyrolit ver 1_Mar 07 ver 3" xfId="131" xr:uid="{00000000-0005-0000-0000-000080000000}"/>
    <cellStyle name="_3CD ver 2 Tyrolit ver 1_Mar 07" xfId="132" xr:uid="{00000000-0005-0000-0000-000081000000}"/>
    <cellStyle name="_3CD-lmg Details" xfId="133" xr:uid="{00000000-0005-0000-0000-000082000000}"/>
    <cellStyle name="_3M Form 3CD with annexures(final) 23.10.06" xfId="134" xr:uid="{00000000-0005-0000-0000-000083000000}"/>
    <cellStyle name="_ABIRM Financials-March'06_17.10.2006" xfId="135" xr:uid="{00000000-0005-0000-0000-000084000000}"/>
    <cellStyle name="_ABIRM Financials-March'06_25.10.2006 - Final" xfId="136" xr:uid="{00000000-0005-0000-0000-000085000000}"/>
    <cellStyle name="_ABIRM Financials-March'06_Draft" xfId="137" xr:uid="{00000000-0005-0000-0000-000086000000}"/>
    <cellStyle name="_ABIRM Financials-March'07_26_07_07" xfId="138" xr:uid="{00000000-0005-0000-0000-000087000000}"/>
    <cellStyle name="_ABIRM_Annual_FBT_03_10_07" xfId="139" xr:uid="{00000000-0005-0000-0000-000088000000}"/>
    <cellStyle name="_ABIRM_India_Form3Cd_Annx_15.10.07_Final" xfId="140" xr:uid="{00000000-0005-0000-0000-000089000000}"/>
    <cellStyle name="_ABIRM_India_Form3Cd_Annx_Draft1" xfId="141" xr:uid="{00000000-0005-0000-0000-00008A000000}"/>
    <cellStyle name="_ABIRM_India_Mar 08_Tax Depreciation" xfId="142" xr:uid="{00000000-0005-0000-0000-00008B000000}"/>
    <cellStyle name="_ABIRM_Revised Financial_Statement_March08_11_09_08_Revised" xfId="143" xr:uid="{00000000-0005-0000-0000-00008C000000}"/>
    <cellStyle name="_Acam Financials-Mar 06" xfId="144" xr:uid="{00000000-0005-0000-0000-00008D000000}"/>
    <cellStyle name="_Acam Financials-Mar 06_Final" xfId="145" xr:uid="{00000000-0005-0000-0000-00008E000000}"/>
    <cellStyle name="_Acam Financials-Mar 06_Final_Minteq Financials March-09" xfId="146" xr:uid="{00000000-0005-0000-0000-00008F000000}"/>
    <cellStyle name="_Acam Financials-Mar 06_Minteq Financials March-09" xfId="147" xr:uid="{00000000-0005-0000-0000-000090000000}"/>
    <cellStyle name="_Annex_Fresh Final- Template" xfId="148" xr:uid="{00000000-0005-0000-0000-000091000000}"/>
    <cellStyle name="_Annexure 2" xfId="149" xr:uid="{00000000-0005-0000-0000-000092000000}"/>
    <cellStyle name="_annexure II" xfId="150" xr:uid="{00000000-0005-0000-0000-000093000000}"/>
    <cellStyle name="_Annx 5(a) - done" xfId="151" xr:uid="{00000000-0005-0000-0000-000094000000}"/>
    <cellStyle name="_Apax_India_FBT_F.Y. 2007-08_Final_Revised_05_05_08" xfId="152" xr:uid="{00000000-0005-0000-0000-000095000000}"/>
    <cellStyle name="_APAX_India_FBT_F.Y.2007-08" xfId="153" xr:uid="{00000000-0005-0000-0000-000096000000}"/>
    <cellStyle name="_APAX_India_Fianancial_Reporting_Q4_Jan 08 to Mar 08" xfId="154" xr:uid="{00000000-0005-0000-0000-000097000000}"/>
    <cellStyle name="_APAX_Mar 08_Financial_Final_06_07_08_v1" xfId="155" xr:uid="{00000000-0005-0000-0000-000098000000}"/>
    <cellStyle name="_APAX_Mar07_ Revised_June_16_07( Period 13 entires)" xfId="156" xr:uid="{00000000-0005-0000-0000-000099000000}"/>
    <cellStyle name="_APAX_Mar07_ Revised_June_16_07( Period 13 entires)_Minteq Financials March-09" xfId="157" xr:uid="{00000000-0005-0000-0000-00009A000000}"/>
    <cellStyle name="_APAX_Mar07_Revised_Apr_07_07" xfId="158" xr:uid="{00000000-0005-0000-0000-00009B000000}"/>
    <cellStyle name="_APAX_Mar07_Revised_Apr_07_07_Minteq Financials March-09" xfId="159" xr:uid="{00000000-0005-0000-0000-00009C000000}"/>
    <cellStyle name="_Apparel Ambi Mall Gurgaon Proposed budget R3" xfId="160" xr:uid="{00000000-0005-0000-0000-00009D000000}"/>
    <cellStyle name="_Appendix to Form 3CD_TTPI_Mar 07" xfId="161" xr:uid="{00000000-0005-0000-0000-00009E000000}"/>
    <cellStyle name="_April - GRO Financial Reporting v4" xfId="162" xr:uid="{00000000-0005-0000-0000-00009F000000}"/>
    <cellStyle name="_April - GRO Financial Reporting v4_Sheet2" xfId="163" xr:uid="{00000000-0005-0000-0000-0000A0000000}"/>
    <cellStyle name="_APX_India_Mar 08_Tax Depreciation" xfId="164" xr:uid="{00000000-0005-0000-0000-0000A1000000}"/>
    <cellStyle name="_AR Ageing Sep-06 V.2" xfId="165" xr:uid="{00000000-0005-0000-0000-0000A2000000}"/>
    <cellStyle name="_AR Ageing Sep-06 V.2_Sheet2" xfId="166" xr:uid="{00000000-0005-0000-0000-0000A3000000}"/>
    <cellStyle name="_Attachment I - September MDA Schedule v1.1" xfId="167" xr:uid="{00000000-0005-0000-0000-0000A4000000}"/>
    <cellStyle name="_Attachment I - September MDA Schedule v1.1_Sheet2" xfId="168" xr:uid="{00000000-0005-0000-0000-0000A5000000}"/>
    <cellStyle name="_Balance Sheet - Lifestyle - Mar 2008" xfId="169" xr:uid="{00000000-0005-0000-0000-0000A6000000}"/>
    <cellStyle name="_Balance Sheet - Lifestyle - Oct 2007" xfId="170" xr:uid="{00000000-0005-0000-0000-0000A7000000}"/>
    <cellStyle name="_Blackheath April Reporting Package 5 23 06 final" xfId="171" xr:uid="{00000000-0005-0000-0000-0000A8000000}"/>
    <cellStyle name="_Blackheath April Reporting Package 5 23 06 final_Sheet2" xfId="172" xr:uid="{00000000-0005-0000-0000-0000A9000000}"/>
    <cellStyle name="_Blr_Koramangala_Digital_Fin_Projn_Narendra_22 July 2008" xfId="173" xr:uid="{00000000-0005-0000-0000-0000AA000000}"/>
    <cellStyle name="_Book1" xfId="174" xr:uid="{00000000-0005-0000-0000-0000AB000000}"/>
    <cellStyle name="_Book1_1" xfId="175" xr:uid="{00000000-0005-0000-0000-0000AC000000}"/>
    <cellStyle name="_Book1_Book1" xfId="176" xr:uid="{00000000-0005-0000-0000-0000AD000000}"/>
    <cellStyle name="_Book1_Conceptwise MIS YTD Aug 09" xfId="177" xr:uid="{00000000-0005-0000-0000-0000AE000000}"/>
    <cellStyle name="_Book1_Lifestyle P &amp; L Account_Apr-09" xfId="178" xr:uid="{00000000-0005-0000-0000-0000AF000000}"/>
    <cellStyle name="_Book1_Lifestyle P &amp; L Account_Jun-09" xfId="179" xr:uid="{00000000-0005-0000-0000-0000B0000000}"/>
    <cellStyle name="_Book1_margin" xfId="180" xr:uid="{00000000-0005-0000-0000-0000B1000000}"/>
    <cellStyle name="_Book1_May 09" xfId="181" xr:uid="{00000000-0005-0000-0000-0000B2000000}"/>
    <cellStyle name="_Book1_P&amp;L - YTD Jun 09" xfId="182" xr:uid="{00000000-0005-0000-0000-0000B3000000}"/>
    <cellStyle name="_Book1_P&amp;L - YTD May 09" xfId="183" xr:uid="{00000000-0005-0000-0000-0000B4000000}"/>
    <cellStyle name="_Book1_Q1 Presentation Workings" xfId="184" xr:uid="{00000000-0005-0000-0000-0000B5000000}"/>
    <cellStyle name="_Book2" xfId="185" xr:uid="{00000000-0005-0000-0000-0000B6000000}"/>
    <cellStyle name="_Book2_Sheet2" xfId="186" xr:uid="{00000000-0005-0000-0000-0000B7000000}"/>
    <cellStyle name="_Book3" xfId="187" xr:uid="{00000000-0005-0000-0000-0000B8000000}"/>
    <cellStyle name="_Book3_Sheet2" xfId="188" xr:uid="{00000000-0005-0000-0000-0000B9000000}"/>
    <cellStyle name="_Capacity of Servo Stabilizer &amp; Diesel Consumption" xfId="189" xr:uid="{00000000-0005-0000-0000-0000BA000000}"/>
    <cellStyle name="_Capex_commitment-RJ-Rev_1(1)" xfId="190" xr:uid="{00000000-0005-0000-0000-0000BB000000}"/>
    <cellStyle name="_capvar" xfId="191" xr:uid="{00000000-0005-0000-0000-0000BC000000}"/>
    <cellStyle name="_capvar_Sheet2" xfId="192" xr:uid="{00000000-0005-0000-0000-0000BD000000}"/>
    <cellStyle name="_clause 16 (b)-Employee PF calculation" xfId="193" xr:uid="{00000000-0005-0000-0000-0000BE000000}"/>
    <cellStyle name="_COGS &amp; Concess Sales Sep'07" xfId="194" xr:uid="{00000000-0005-0000-0000-0000BF000000}"/>
    <cellStyle name="_COGS &amp; Concess Sales Sep'07__26.09.2009 - LMG Tax Audit - 3CD - FBT Workings (per Mgmt Acs)" xfId="195" xr:uid="{00000000-0005-0000-0000-0000C0000000}"/>
    <cellStyle name="_COGS &amp; Concess Sales Sep'07__26.09.2009 - LMG Tax Audit - 3CD - FBT Workings (per Mgmt Acs)_Copy of Xl0000135" xfId="196" xr:uid="{00000000-0005-0000-0000-0000C1000000}"/>
    <cellStyle name="_COGS &amp; Concess Sales Sep'07_clause 27(a)" xfId="197" xr:uid="{00000000-0005-0000-0000-0000C2000000}"/>
    <cellStyle name="_COGS &amp; Concess Sales Sep'07_clause 27(a)_Copy of Xl0000135" xfId="198" xr:uid="{00000000-0005-0000-0000-0000C3000000}"/>
    <cellStyle name="_COGS &amp; Concess Sales Sep'07_Copy of Xl0000135" xfId="199" xr:uid="{00000000-0005-0000-0000-0000C4000000}"/>
    <cellStyle name="_COGS &amp; Concess Sales Sep'07_Sales&amp;Margin 10-11" xfId="200" xr:uid="{00000000-0005-0000-0000-0000C5000000}"/>
    <cellStyle name="_Collection PL" xfId="201" xr:uid="{00000000-0005-0000-0000-0000C6000000}"/>
    <cellStyle name="_Collection PL_Sheet2" xfId="202" xr:uid="{00000000-0005-0000-0000-0000C7000000}"/>
    <cellStyle name="_Comma" xfId="203" xr:uid="{00000000-0005-0000-0000-0000C8000000}"/>
    <cellStyle name="_Computation final" xfId="204" xr:uid="{00000000-0005-0000-0000-0000C9000000}"/>
    <cellStyle name="_Conceptwise MIS YTD Aug 09" xfId="205" xr:uid="{00000000-0005-0000-0000-0000CA000000}"/>
    <cellStyle name="_Conceptwise MIS YTD May 09" xfId="206" xr:uid="{00000000-0005-0000-0000-0000CB000000}"/>
    <cellStyle name="_CONCESSIONAIRE" xfId="207" xr:uid="{00000000-0005-0000-0000-0000CC000000}"/>
    <cellStyle name="_CONCESSIONAIRE__26.09.2009 - LMG Tax Audit - 3CD - FBT Workings (per Mgmt Acs)" xfId="208" xr:uid="{00000000-0005-0000-0000-0000CD000000}"/>
    <cellStyle name="_CONCESSIONAIRE__26.09.2009 - LMG Tax Audit - 3CD - FBT Workings (per Mgmt Acs)_Copy of Xl0000135" xfId="209" xr:uid="{00000000-0005-0000-0000-0000CE000000}"/>
    <cellStyle name="_CONCESSIONAIRE_clause 27(a)" xfId="210" xr:uid="{00000000-0005-0000-0000-0000CF000000}"/>
    <cellStyle name="_CONCESSIONAIRE_clause 27(a)_Copy of Xl0000135" xfId="211" xr:uid="{00000000-0005-0000-0000-0000D0000000}"/>
    <cellStyle name="_CONCESSIONAIRE_Copy of Xl0000135" xfId="212" xr:uid="{00000000-0005-0000-0000-0000D1000000}"/>
    <cellStyle name="_CONCESSIONAIRE_Sales&amp;Margin 10-11" xfId="213" xr:uid="{00000000-0005-0000-0000-0000D2000000}"/>
    <cellStyle name="_Consolidated" xfId="214" xr:uid="{00000000-0005-0000-0000-0000D3000000}"/>
    <cellStyle name="_Copy of Form 3CD Annexures- 3M Ver 3" xfId="215" xr:uid="{00000000-0005-0000-0000-0000D4000000}"/>
    <cellStyle name="_Copy of Zenta Normalization- Feb 06 Update-Final" xfId="216" xr:uid="{00000000-0005-0000-0000-0000D5000000}"/>
    <cellStyle name="_Copy of Zenta Normalization- Feb 06 Update-Final V.1" xfId="217" xr:uid="{00000000-0005-0000-0000-0000D6000000}"/>
    <cellStyle name="_Copy of Zenta Normalization- Feb 06 Update-Final V.1_Sheet2" xfId="218" xr:uid="{00000000-0005-0000-0000-0000D7000000}"/>
    <cellStyle name="_Copy of Zenta Normalization- Feb 06 Update-Final_Sheet2" xfId="219" xr:uid="{00000000-0005-0000-0000-0000D8000000}"/>
    <cellStyle name="_covenant calc" xfId="220" xr:uid="{00000000-0005-0000-0000-0000D9000000}"/>
    <cellStyle name="_covenant calc_Sheet2" xfId="221" xr:uid="{00000000-0005-0000-0000-0000DA000000}"/>
    <cellStyle name="_Currency" xfId="222" xr:uid="{00000000-0005-0000-0000-0000DB000000}"/>
    <cellStyle name="_CurrencySpace" xfId="223" xr:uid="{00000000-0005-0000-0000-0000DC000000}"/>
    <cellStyle name="_Current Liabilites &amp; Provision" xfId="224" xr:uid="{00000000-0005-0000-0000-0000DD000000}"/>
    <cellStyle name="_EMC 3CD MAR 08 Ver 3" xfId="225" xr:uid="{00000000-0005-0000-0000-0000DE000000}"/>
    <cellStyle name="_Employee Cost" xfId="226" xr:uid="{00000000-0005-0000-0000-0000DF000000}"/>
    <cellStyle name="_Eq_Research Advisory Fees_Working" xfId="227" xr:uid="{00000000-0005-0000-0000-0000E0000000}"/>
    <cellStyle name="_Eq_Research Advisory Fees_Working_Minteq Financials March-09" xfId="228" xr:uid="{00000000-0005-0000-0000-0000E1000000}"/>
    <cellStyle name="_Euro" xfId="229" xr:uid="{00000000-0005-0000-0000-0000E2000000}"/>
    <cellStyle name="_FBT" xfId="230" xr:uid="{00000000-0005-0000-0000-0000E3000000}"/>
    <cellStyle name="_FBT Calculation" xfId="231" xr:uid="{00000000-0005-0000-0000-0000E4000000}"/>
    <cellStyle name="_FBT Working - Final" xfId="232" xr:uid="{00000000-0005-0000-0000-0000E5000000}"/>
    <cellStyle name="_FBT_Minteq Financials March-09" xfId="233" xr:uid="{00000000-0005-0000-0000-0000E6000000}"/>
    <cellStyle name="_FBT-16.03.06-31.03.06 break up incl" xfId="234" xr:uid="{00000000-0005-0000-0000-0000E7000000}"/>
    <cellStyle name="_FBT-16.03.06-31.03.06 break up incl_Minteq Financials March-09" xfId="235" xr:uid="{00000000-0005-0000-0000-0000E8000000}"/>
    <cellStyle name="_FEB-03-MIS" xfId="236" xr:uid="{00000000-0005-0000-0000-0000E9000000}"/>
    <cellStyle name="_February - GRO Financial Reporting v5" xfId="237" xr:uid="{00000000-0005-0000-0000-0000EA000000}"/>
    <cellStyle name="_February - GRO Financial Reporting v5_Sheet2" xfId="238" xr:uid="{00000000-0005-0000-0000-0000EB000000}"/>
    <cellStyle name="_Filled in Final PFR Ranchi Bariatu 12 Aug 08 sent to RV 27 Aug wo Fotos" xfId="239" xr:uid="{00000000-0005-0000-0000-0000EC000000}"/>
    <cellStyle name="_Final schedules for tax audit" xfId="240" xr:uid="{00000000-0005-0000-0000-0000ED000000}"/>
    <cellStyle name="_Financial Model vers 42006- ZENTA" xfId="241" xr:uid="{00000000-0005-0000-0000-0000EE000000}"/>
    <cellStyle name="_Financial Model vers 42006- ZENTA (3)" xfId="242" xr:uid="{00000000-0005-0000-0000-0000EF000000}"/>
    <cellStyle name="_Financial Model vers 42006- ZENTA GD Final" xfId="243" xr:uid="{00000000-0005-0000-0000-0000F0000000}"/>
    <cellStyle name="_Financial Model vers 42006- ZENTA GD Final-3 (2)" xfId="244" xr:uid="{00000000-0005-0000-0000-0000F1000000}"/>
    <cellStyle name="_Financial Model vers 42006- ZENTA GD Final-3 (3)" xfId="245" xr:uid="{00000000-0005-0000-0000-0000F2000000}"/>
    <cellStyle name="_Financial Model vers 42006- ZENTA GD Final-3 (4)" xfId="246" xr:uid="{00000000-0005-0000-0000-0000F3000000}"/>
    <cellStyle name="_Financial Model vers 42006- ZENTA GD Final-3 (5)" xfId="247" xr:uid="{00000000-0005-0000-0000-0000F4000000}"/>
    <cellStyle name="_Financial Model vers 42006- ZENTA GD Final-ACS" xfId="248" xr:uid="{00000000-0005-0000-0000-0000F5000000}"/>
    <cellStyle name="_FINANCIALS 0809 FEB09" xfId="249" xr:uid="{00000000-0005-0000-0000-0000F6000000}"/>
    <cellStyle name="_FINANCIALS 0809 MAr09_Draft_v1" xfId="250" xr:uid="{00000000-0005-0000-0000-0000F7000000}"/>
    <cellStyle name="_Financials for PPT" xfId="251" xr:uid="{00000000-0005-0000-0000-0000F8000000}"/>
    <cellStyle name="_Financials_Dec_06_Audit_May_21_2007_Final" xfId="252" xr:uid="{00000000-0005-0000-0000-0000F9000000}"/>
    <cellStyle name="_FORM 3CD" xfId="253" xr:uid="{00000000-0005-0000-0000-0000FA000000}"/>
    <cellStyle name="_Freight provn - Mar 09" xfId="254" xr:uid="{00000000-0005-0000-0000-0000FB000000}"/>
    <cellStyle name="_FY 2007  FY 2006 Quarterly Budget with Metrics" xfId="255" xr:uid="{00000000-0005-0000-0000-0000FC000000}"/>
    <cellStyle name="_FY 2007  FY 2006 Quarterly Budget with Metrics_Sheet2" xfId="256" xr:uid="{00000000-0005-0000-0000-0000FD000000}"/>
    <cellStyle name="_FY07 consolidated v2" xfId="257" xr:uid="{00000000-0005-0000-0000-0000FE000000}"/>
    <cellStyle name="_FY07 consolidated v2_Sheet2" xfId="258" xr:uid="{00000000-0005-0000-0000-0000FF000000}"/>
    <cellStyle name="_FY07 consolidated v3 FINAL ACS" xfId="259" xr:uid="{00000000-0005-0000-0000-000000010000}"/>
    <cellStyle name="_FY07 consolidated v3 FINAL ACS_Sheet2" xfId="260" xr:uid="{00000000-0005-0000-0000-000001010000}"/>
    <cellStyle name="_FY07 consolidated v4 FINAL ACS" xfId="261" xr:uid="{00000000-0005-0000-0000-000002010000}"/>
    <cellStyle name="_FY07 consolidated v4 FINAL ACS_Sheet2" xfId="262" xr:uid="{00000000-0005-0000-0000-000003010000}"/>
    <cellStyle name="_Guidance note disclosures" xfId="263" xr:uid="{00000000-0005-0000-0000-000004010000}"/>
    <cellStyle name="_Heading" xfId="264" xr:uid="{00000000-0005-0000-0000-000005010000}"/>
    <cellStyle name="_Heading_prestemp" xfId="265" xr:uid="{00000000-0005-0000-0000-000006010000}"/>
    <cellStyle name="_Heading_prestemp_FA" xfId="266" xr:uid="{00000000-0005-0000-0000-000007010000}"/>
    <cellStyle name="_Heading_prestemp_Fixed Assets -HDPL-April07 May07June07  July07 revised" xfId="267" xr:uid="{00000000-0005-0000-0000-000008010000}"/>
    <cellStyle name="_Heading_prestemp_Sheet2" xfId="268" xr:uid="{00000000-0005-0000-0000-000009010000}"/>
    <cellStyle name="_Heading_prestemp_Sheet4" xfId="269" xr:uid="{00000000-0005-0000-0000-00000A010000}"/>
    <cellStyle name="_Healthcare PL" xfId="270" xr:uid="{00000000-0005-0000-0000-00000B010000}"/>
    <cellStyle name="_Healthcare PL_Sheet2" xfId="271" xr:uid="{00000000-0005-0000-0000-00000C010000}"/>
    <cellStyle name="_Highlight" xfId="272" xr:uid="{00000000-0005-0000-0000-00000D010000}"/>
    <cellStyle name="_HM_Lease_Properties(1)" xfId="273" xr:uid="{00000000-0005-0000-0000-00000E010000}"/>
    <cellStyle name="_HT Media Limited -revised Fair Valuation 2007-08" xfId="274" xr:uid="{00000000-0005-0000-0000-00000F010000}"/>
    <cellStyle name="_Interest 234C" xfId="275" xr:uid="{00000000-0005-0000-0000-000010010000}"/>
    <cellStyle name="_Interest Workings-TRIL  08- Husain Mar09- Final" xfId="276" xr:uid="{00000000-0005-0000-0000-000011010000}"/>
    <cellStyle name="_JERP - Project Automation Budget" xfId="277" xr:uid="{00000000-0005-0000-0000-000012010000}"/>
    <cellStyle name="_KEY RATIOS" xfId="278" xr:uid="{00000000-0005-0000-0000-000013010000}"/>
    <cellStyle name="_Lifestyle P &amp; L Account_Apr-09" xfId="279" xr:uid="{00000000-0005-0000-0000-000014010000}"/>
    <cellStyle name="_Lifestyle P &amp; L Account_Jun-09" xfId="280" xr:uid="{00000000-0005-0000-0000-000015010000}"/>
    <cellStyle name="_LS_3CD_Ver 1" xfId="281" xr:uid="{00000000-0005-0000-0000-000016010000}"/>
    <cellStyle name="_LS_3CD_Ver_09-10" xfId="282" xr:uid="{00000000-0005-0000-0000-000017010000}"/>
    <cellStyle name="_LS_3CD_Ver_09-10 - ls final" xfId="283" xr:uid="{00000000-0005-0000-0000-000018010000}"/>
    <cellStyle name="_margin" xfId="284" xr:uid="{00000000-0005-0000-0000-000019010000}"/>
    <cellStyle name="_May 09" xfId="285" xr:uid="{00000000-0005-0000-0000-00001A010000}"/>
    <cellStyle name="_May 2006 A_R Agings with comments 6 22 06" xfId="286" xr:uid="{00000000-0005-0000-0000-00001B010000}"/>
    <cellStyle name="_May 2006 A_R Agings with comments 6 22 06_Sheet2" xfId="287" xr:uid="{00000000-0005-0000-0000-00001C010000}"/>
    <cellStyle name="_MFR Data Dec'05 V 7 (2)" xfId="288" xr:uid="{00000000-0005-0000-0000-00001D010000}"/>
    <cellStyle name="_MFR Data Dec'05 V 7 (2)_Sheet2" xfId="289" xr:uid="{00000000-0005-0000-0000-00001E010000}"/>
    <cellStyle name="_MFR Data Dec'05 V 7 (4)" xfId="290" xr:uid="{00000000-0005-0000-0000-00001F010000}"/>
    <cellStyle name="_MFR Data Dec'05 V 7 (4)_Sheet2" xfId="291" xr:uid="{00000000-0005-0000-0000-000020010000}"/>
    <cellStyle name="_MFR Data Mar06 V 5" xfId="292" xr:uid="{00000000-0005-0000-0000-000021010000}"/>
    <cellStyle name="_MFR Data Mar06 V 5_Sheet2" xfId="293" xr:uid="{00000000-0005-0000-0000-000022010000}"/>
    <cellStyle name="_MFR Data Oct'05 V 11" xfId="294" xr:uid="{00000000-0005-0000-0000-000023010000}"/>
    <cellStyle name="_MFR Data Oct'05 V 11_Sheet2" xfId="295" xr:uid="{00000000-0005-0000-0000-000024010000}"/>
    <cellStyle name="_Minteq India_31.03.08_Summary - Calculation for Gratuity" xfId="296" xr:uid="{00000000-0005-0000-0000-000025010000}"/>
    <cellStyle name="_MIS - Adarsh (Jun 09)" xfId="297" xr:uid="{00000000-0005-0000-0000-000026010000}"/>
    <cellStyle name="_MIS - Chennai (Jun 09)" xfId="298" xr:uid="{00000000-0005-0000-0000-000027010000}"/>
    <cellStyle name="_MIS - Hyderabad (Jun 09)" xfId="299" xr:uid="{00000000-0005-0000-0000-000028010000}"/>
    <cellStyle name="_MIS - Oasis (Jun 09)" xfId="300" xr:uid="{00000000-0005-0000-0000-000029010000}"/>
    <cellStyle name="_Miscellaneous Exp" xfId="301" xr:uid="{00000000-0005-0000-0000-00002A010000}"/>
    <cellStyle name="_Monthly" xfId="302" xr:uid="{00000000-0005-0000-0000-00002B010000}"/>
    <cellStyle name="_Monthly_Sheet2" xfId="303" xr:uid="{00000000-0005-0000-0000-00002C010000}"/>
    <cellStyle name="_Multiple" xfId="304" xr:uid="{00000000-0005-0000-0000-00002D010000}"/>
    <cellStyle name="_MultipleSpace" xfId="305" xr:uid="{00000000-0005-0000-0000-00002E010000}"/>
    <cellStyle name="_New Microsoft Excel Worksheet" xfId="306" xr:uid="{00000000-0005-0000-0000-00002F010000}"/>
    <cellStyle name="_North" xfId="307" xr:uid="{00000000-0005-0000-0000-000030010000}"/>
    <cellStyle name="_NPI II Financial report June 2006-Revised" xfId="308" xr:uid="{00000000-0005-0000-0000-000031010000}"/>
    <cellStyle name="_NPI II Financial report November-06 revised (13-12-06)" xfId="309" xr:uid="{00000000-0005-0000-0000-000032010000}"/>
    <cellStyle name="_NPI Tax-Audit-Form3CD 2005-06_F" xfId="310" xr:uid="{00000000-0005-0000-0000-000033010000}"/>
    <cellStyle name="_NPI TDS FY 2006-2007" xfId="311" xr:uid="{00000000-0005-0000-0000-000034010000}"/>
    <cellStyle name="_NPI TDS FY 2006-2007_Minteq Financials March-09" xfId="312" xr:uid="{00000000-0005-0000-0000-000035010000}"/>
    <cellStyle name="_NPI_March'06_Financials_Audited Final" xfId="313" xr:uid="{00000000-0005-0000-0000-000036010000}"/>
    <cellStyle name="_Other expenses Payable" xfId="314" xr:uid="{00000000-0005-0000-0000-000037010000}"/>
    <cellStyle name="_P&amp;L" xfId="315" xr:uid="{00000000-0005-0000-0000-000038010000}"/>
    <cellStyle name="_P&amp;L - YTD Jul 09 prev" xfId="316" xr:uid="{00000000-0005-0000-0000-000039010000}"/>
    <cellStyle name="_P&amp;L - YTD Jun 09" xfId="317" xr:uid="{00000000-0005-0000-0000-00003A010000}"/>
    <cellStyle name="_P&amp;L - YTD May 09" xfId="318" xr:uid="{00000000-0005-0000-0000-00003B010000}"/>
    <cellStyle name="_PBC" xfId="319" xr:uid="{00000000-0005-0000-0000-00003C010000}"/>
    <cellStyle name="_PBC_form 3cd tds schedule" xfId="320" xr:uid="{00000000-0005-0000-0000-00003D010000}"/>
    <cellStyle name="_Period 13 entires" xfId="321" xr:uid="{00000000-0005-0000-0000-00003E010000}"/>
    <cellStyle name="_Period 13 entires Mar 08" xfId="322" xr:uid="{00000000-0005-0000-0000-00003F010000}"/>
    <cellStyle name="_POS-Optimisation-at Fresh-v8(1)" xfId="323" xr:uid="{00000000-0005-0000-0000-000040010000}"/>
    <cellStyle name="_Profit  Loss Account  ABIRM_March 08_Revised" xfId="324" xr:uid="{00000000-0005-0000-0000-000041010000}"/>
    <cellStyle name="_Proforma Rev   EBITDA TTM-9" xfId="325" xr:uid="{00000000-0005-0000-0000-000042010000}"/>
    <cellStyle name="_Proforma Rev   EBITDA TTM-9_Sheet2" xfId="326" xr:uid="{00000000-0005-0000-0000-000043010000}"/>
    <cellStyle name="_Property Acquisition Plan-3 July" xfId="327" xr:uid="{00000000-0005-0000-0000-000044010000}"/>
    <cellStyle name="_Property Acquisition Plan-3 July_Jharkhand" xfId="328" xr:uid="{00000000-0005-0000-0000-000045010000}"/>
    <cellStyle name="_q" xfId="329" xr:uid="{00000000-0005-0000-0000-000046010000}"/>
    <cellStyle name="_Q1 Board Meeting - Prospect List v2 (4)" xfId="330" xr:uid="{00000000-0005-0000-0000-000047010000}"/>
    <cellStyle name="_Q1 Board Meeting - Prospect List v2 (4)_Sheet2" xfId="331" xr:uid="{00000000-0005-0000-0000-000048010000}"/>
    <cellStyle name="_Q1 Presentation Workings" xfId="332" xr:uid="{00000000-0005-0000-0000-000049010000}"/>
    <cellStyle name="_quantitative" xfId="333" xr:uid="{00000000-0005-0000-0000-00004A010000}"/>
    <cellStyle name="_quantitative__26.09.2009 - LMG Tax Audit - 3CD - FBT Workings (per Mgmt Acs)" xfId="334" xr:uid="{00000000-0005-0000-0000-00004B010000}"/>
    <cellStyle name="_quantitative__26.09.2009 - LMG Tax Audit - 3CD - FBT Workings (per Mgmt Acs)_Copy of Xl0000135" xfId="335" xr:uid="{00000000-0005-0000-0000-00004C010000}"/>
    <cellStyle name="_quantitative_clause 27(a)" xfId="336" xr:uid="{00000000-0005-0000-0000-00004D010000}"/>
    <cellStyle name="_quantitative_clause 27(a)_Copy of Xl0000135" xfId="337" xr:uid="{00000000-0005-0000-0000-00004E010000}"/>
    <cellStyle name="_quantitative_Copy of Xl0000135" xfId="338" xr:uid="{00000000-0005-0000-0000-00004F010000}"/>
    <cellStyle name="_Ratio" xfId="339" xr:uid="{00000000-0005-0000-0000-000050010000}"/>
    <cellStyle name="_REFIT COST STORE (2077)-05(1).06.08-FINAL" xfId="340" xr:uid="{00000000-0005-0000-0000-000051010000}"/>
    <cellStyle name="_Related party3" xfId="341" xr:uid="{00000000-0005-0000-0000-000052010000}"/>
    <cellStyle name="_Revenue Analysis (Projected vs Actual) Apr'06 New Format V.2" xfId="342" xr:uid="{00000000-0005-0000-0000-000053010000}"/>
    <cellStyle name="_Revenue Schedule" xfId="343" xr:uid="{00000000-0005-0000-0000-000054010000}"/>
    <cellStyle name="_Revenue Schedule_Sheet2" xfId="344" xr:uid="{00000000-0005-0000-0000-000055010000}"/>
    <cellStyle name="_RTC BUDGET SUMMARIES - Master,Yam, Nag, Ambe" xfId="345" xr:uid="{00000000-0005-0000-0000-000056010000}"/>
    <cellStyle name="_RTC BUDGET SUMMARIES1" xfId="346" xr:uid="{00000000-0005-0000-0000-000057010000}"/>
    <cellStyle name="_RTC Design Brief 19 Jan edited after Sending" xfId="347" xr:uid="{00000000-0005-0000-0000-000058010000}"/>
    <cellStyle name="_RTC Status 6 Aug 08" xfId="348" xr:uid="{00000000-0005-0000-0000-000059010000}"/>
    <cellStyle name="_Sales&amp;Margin FY 09" xfId="349" xr:uid="{00000000-0005-0000-0000-00005A010000}"/>
    <cellStyle name="_sec 145A" xfId="350" xr:uid="{00000000-0005-0000-0000-00005B010000}"/>
    <cellStyle name="_SGA Salary Cuts" xfId="351" xr:uid="{00000000-0005-0000-0000-00005C010000}"/>
    <cellStyle name="_SGA Salary Cuts_Sheet2" xfId="352" xr:uid="{00000000-0005-0000-0000-00005D010000}"/>
    <cellStyle name="_SGA Salary Cuts-2" xfId="353" xr:uid="{00000000-0005-0000-0000-00005E010000}"/>
    <cellStyle name="_SGA Salary Cuts-2_Sheet2" xfId="354" xr:uid="{00000000-0005-0000-0000-00005F010000}"/>
    <cellStyle name="_shankar APR'08" xfId="355" xr:uid="{00000000-0005-0000-0000-000060010000}"/>
    <cellStyle name="_shankar APR'08_Sales&amp;Margin 10-11" xfId="356" xr:uid="{00000000-0005-0000-0000-000061010000}"/>
    <cellStyle name="_Sheet1" xfId="357" xr:uid="{00000000-0005-0000-0000-000062010000}"/>
    <cellStyle name="_Sheet1__26.09.2009 - LMG Tax Audit - 3CD - FBT Workings (per Mgmt Acs)" xfId="358" xr:uid="{00000000-0005-0000-0000-000063010000}"/>
    <cellStyle name="_Sheet1__26.09.2009 - LMG Tax Audit - 3CD - FBT Workings (per Mgmt Acs)_Copy of Xl0000135" xfId="359" xr:uid="{00000000-0005-0000-0000-000064010000}"/>
    <cellStyle name="_Sheet1_clause 27(a)" xfId="360" xr:uid="{00000000-0005-0000-0000-000065010000}"/>
    <cellStyle name="_Sheet1_clause 27(a)_Copy of Xl0000135" xfId="361" xr:uid="{00000000-0005-0000-0000-000066010000}"/>
    <cellStyle name="_Sheet1_Copy of Xl0000135" xfId="362" xr:uid="{00000000-0005-0000-0000-000067010000}"/>
    <cellStyle name="_Sheet1_Sales&amp;Margin 10-11" xfId="363" xr:uid="{00000000-0005-0000-0000-000068010000}"/>
    <cellStyle name="_Sl GL- Final-Done" xfId="364" xr:uid="{00000000-0005-0000-0000-000069010000}"/>
    <cellStyle name="_Sl GL- Final-Done_form 3cd tds schedule" xfId="365" xr:uid="{00000000-0005-0000-0000-00006A010000}"/>
    <cellStyle name="_SOR - Sep'07" xfId="366" xr:uid="{00000000-0005-0000-0000-00006B010000}"/>
    <cellStyle name="_SOR - Sep'07__26.09.2009 - LMG Tax Audit - 3CD - FBT Workings (per Mgmt Acs)" xfId="367" xr:uid="{00000000-0005-0000-0000-00006C010000}"/>
    <cellStyle name="_SOR - Sep'07__26.09.2009 - LMG Tax Audit - 3CD - FBT Workings (per Mgmt Acs)_Copy of Xl0000135" xfId="368" xr:uid="{00000000-0005-0000-0000-00006D010000}"/>
    <cellStyle name="_SOR - Sep'07_clause 27(a)" xfId="369" xr:uid="{00000000-0005-0000-0000-00006E010000}"/>
    <cellStyle name="_SOR - Sep'07_clause 27(a)_Copy of Xl0000135" xfId="370" xr:uid="{00000000-0005-0000-0000-00006F010000}"/>
    <cellStyle name="_SOR - Sep'07_Copy of Xl0000135" xfId="371" xr:uid="{00000000-0005-0000-0000-000070010000}"/>
    <cellStyle name="_SOR - Sep'07_Sales&amp;Margin 10-11" xfId="372" xr:uid="{00000000-0005-0000-0000-000071010000}"/>
    <cellStyle name="_South" xfId="373" xr:uid="{00000000-0005-0000-0000-000072010000}"/>
    <cellStyle name="_Statutory payment details" xfId="374" xr:uid="{00000000-0005-0000-0000-000073010000}"/>
    <cellStyle name="_Stk in transit - mar 08" xfId="375" xr:uid="{00000000-0005-0000-0000-000074010000}"/>
    <cellStyle name="_Stk in transit - mar 08_Sales&amp;Margin 10-11" xfId="376" xr:uid="{00000000-0005-0000-0000-000075010000}"/>
    <cellStyle name="_Storewise Deptwise SPF MPF -  APR'09" xfId="377" xr:uid="{00000000-0005-0000-0000-000076010000}"/>
    <cellStyle name="_SubHeading" xfId="378" xr:uid="{00000000-0005-0000-0000-000077010000}"/>
    <cellStyle name="_SubHeading_prestemp" xfId="379" xr:uid="{00000000-0005-0000-0000-000078010000}"/>
    <cellStyle name="_SubHeading_prestemp_FA" xfId="380" xr:uid="{00000000-0005-0000-0000-000079010000}"/>
    <cellStyle name="_SubHeading_prestemp_Fixed Assets -HDPL-April07 May07June07  July07 revised" xfId="381" xr:uid="{00000000-0005-0000-0000-00007A010000}"/>
    <cellStyle name="_SubHeading_prestemp_Sheet2" xfId="382" xr:uid="{00000000-0005-0000-0000-00007B010000}"/>
    <cellStyle name="_SubHeading_prestemp_Sheet4" xfId="383" xr:uid="{00000000-0005-0000-0000-00007C010000}"/>
    <cellStyle name="_Table" xfId="384" xr:uid="{00000000-0005-0000-0000-00007D010000}"/>
    <cellStyle name="_TableHead" xfId="385" xr:uid="{00000000-0005-0000-0000-00007E010000}"/>
    <cellStyle name="_TableRowHead" xfId="386" xr:uid="{00000000-0005-0000-0000-00007F010000}"/>
    <cellStyle name="_TableSuperHead" xfId="387" xr:uid="{00000000-0005-0000-0000-000080010000}"/>
    <cellStyle name="_Tax_Computation_Apax_India_Mar08" xfId="388" xr:uid="{00000000-0005-0000-0000-000081010000}"/>
    <cellStyle name="_Taxation March 07" xfId="389" xr:uid="{00000000-0005-0000-0000-000082010000}"/>
    <cellStyle name="_tds verified" xfId="390" xr:uid="{00000000-0005-0000-0000-000083010000}"/>
    <cellStyle name="_Telephone &amp; Communcication" xfId="391" xr:uid="{00000000-0005-0000-0000-000084010000}"/>
    <cellStyle name="_TPIPL-Final Accounts 2009 (10.02.2010)" xfId="392" xr:uid="{00000000-0005-0000-0000-000085010000}"/>
    <cellStyle name="_Travel &amp; Conveyance" xfId="393" xr:uid="{00000000-0005-0000-0000-000086010000}"/>
    <cellStyle name="_TRIL  2008-09   Financials upto Feb 09" xfId="394" xr:uid="{00000000-0005-0000-0000-000087010000}"/>
    <cellStyle name="_upl" xfId="395" xr:uid="{00000000-0005-0000-0000-000088010000}"/>
    <cellStyle name="_Validation-Vijayawada-11th_June" xfId="396" xr:uid="{00000000-0005-0000-0000-000089010000}"/>
    <cellStyle name="_West" xfId="397" xr:uid="{00000000-0005-0000-0000-00008A010000}"/>
    <cellStyle name="_Worksheet in ~1931565" xfId="398" xr:uid="{00000000-0005-0000-0000-00008B010000}"/>
    <cellStyle name="_Worksheet in All India Consolidation" xfId="399" xr:uid="{00000000-0005-0000-0000-00008C010000}"/>
    <cellStyle name="_Worksheet in LS MIS Jun'09 Consolidation" xfId="400" xr:uid="{00000000-0005-0000-0000-00008D010000}"/>
    <cellStyle name="_Worksheet in Presentation - H1 26-10-2007" xfId="401" xr:uid="{00000000-0005-0000-0000-00008E010000}"/>
    <cellStyle name="_Worksheet in Presentation to RMJ - 12-06-09_Original" xfId="402" xr:uid="{00000000-0005-0000-0000-00008F010000}"/>
    <cellStyle name="_Zenta FY 07 Detailed Revenue Build Up-1" xfId="403" xr:uid="{00000000-0005-0000-0000-000090010000}"/>
    <cellStyle name="_Zenta FY 07 Detailed Revenue Build Up-1_Sheet2" xfId="404" xr:uid="{00000000-0005-0000-0000-000091010000}"/>
    <cellStyle name="_Zenta MFR Data Jan'06 V.2" xfId="405" xr:uid="{00000000-0005-0000-0000-000092010000}"/>
    <cellStyle name="_Zenta MFR Data Jan'06 V.2_Sheet2" xfId="406" xr:uid="{00000000-0005-0000-0000-000093010000}"/>
    <cellStyle name="=C:\WINNT\SYSTEM32\COMMAND.COM" xfId="407" xr:uid="{00000000-0005-0000-0000-000094010000}"/>
    <cellStyle name="=C:\WINNT\SYSTEM32\COMMAND.COM 2" xfId="408" xr:uid="{00000000-0005-0000-0000-000095010000}"/>
    <cellStyle name="0%" xfId="409" xr:uid="{00000000-0005-0000-0000-000096010000}"/>
    <cellStyle name="0,0_x000d__x000a_NA_x000d__x000a_" xfId="410" xr:uid="{00000000-0005-0000-0000-000097010000}"/>
    <cellStyle name="0.0%" xfId="411" xr:uid="{00000000-0005-0000-0000-000098010000}"/>
    <cellStyle name="0.00%" xfId="412" xr:uid="{00000000-0005-0000-0000-000099010000}"/>
    <cellStyle name="20% - Accent1 10" xfId="413" xr:uid="{00000000-0005-0000-0000-00009A010000}"/>
    <cellStyle name="20% - Accent1 10 2" xfId="414" xr:uid="{00000000-0005-0000-0000-00009B010000}"/>
    <cellStyle name="20% - Accent1 10 3" xfId="415" xr:uid="{00000000-0005-0000-0000-00009C010000}"/>
    <cellStyle name="20% - Accent1 11" xfId="416" xr:uid="{00000000-0005-0000-0000-00009D010000}"/>
    <cellStyle name="20% - Accent1 11 2" xfId="417" xr:uid="{00000000-0005-0000-0000-00009E010000}"/>
    <cellStyle name="20% - Accent1 11 3" xfId="418" xr:uid="{00000000-0005-0000-0000-00009F010000}"/>
    <cellStyle name="20% - Accent1 12" xfId="419" xr:uid="{00000000-0005-0000-0000-0000A0010000}"/>
    <cellStyle name="20% - Accent1 12 2" xfId="420" xr:uid="{00000000-0005-0000-0000-0000A1010000}"/>
    <cellStyle name="20% - Accent1 12 3" xfId="421" xr:uid="{00000000-0005-0000-0000-0000A2010000}"/>
    <cellStyle name="20% - Accent1 13" xfId="422" xr:uid="{00000000-0005-0000-0000-0000A3010000}"/>
    <cellStyle name="20% - Accent1 13 2" xfId="423" xr:uid="{00000000-0005-0000-0000-0000A4010000}"/>
    <cellStyle name="20% - Accent1 13 3" xfId="424" xr:uid="{00000000-0005-0000-0000-0000A5010000}"/>
    <cellStyle name="20% - Accent1 14" xfId="425" xr:uid="{00000000-0005-0000-0000-0000A6010000}"/>
    <cellStyle name="20% - Accent1 14 2" xfId="426" xr:uid="{00000000-0005-0000-0000-0000A7010000}"/>
    <cellStyle name="20% - Accent1 14 3" xfId="427" xr:uid="{00000000-0005-0000-0000-0000A8010000}"/>
    <cellStyle name="20% - Accent1 15" xfId="428" xr:uid="{00000000-0005-0000-0000-0000A9010000}"/>
    <cellStyle name="20% - Accent1 15 2" xfId="429" xr:uid="{00000000-0005-0000-0000-0000AA010000}"/>
    <cellStyle name="20% - Accent1 15 3" xfId="430" xr:uid="{00000000-0005-0000-0000-0000AB010000}"/>
    <cellStyle name="20% - Accent1 16" xfId="431" xr:uid="{00000000-0005-0000-0000-0000AC010000}"/>
    <cellStyle name="20% - Accent1 16 2" xfId="432" xr:uid="{00000000-0005-0000-0000-0000AD010000}"/>
    <cellStyle name="20% - Accent1 16 3" xfId="433" xr:uid="{00000000-0005-0000-0000-0000AE010000}"/>
    <cellStyle name="20% - Accent1 17" xfId="434" xr:uid="{00000000-0005-0000-0000-0000AF010000}"/>
    <cellStyle name="20% - Accent1 17 2" xfId="435" xr:uid="{00000000-0005-0000-0000-0000B0010000}"/>
    <cellStyle name="20% - Accent1 17 3" xfId="436" xr:uid="{00000000-0005-0000-0000-0000B1010000}"/>
    <cellStyle name="20% - Accent1 18" xfId="437" xr:uid="{00000000-0005-0000-0000-0000B2010000}"/>
    <cellStyle name="20% - Accent1 18 2" xfId="438" xr:uid="{00000000-0005-0000-0000-0000B3010000}"/>
    <cellStyle name="20% - Accent1 18 3" xfId="439" xr:uid="{00000000-0005-0000-0000-0000B4010000}"/>
    <cellStyle name="20% - Accent1 19" xfId="440" xr:uid="{00000000-0005-0000-0000-0000B5010000}"/>
    <cellStyle name="20% - Accent1 19 2" xfId="441" xr:uid="{00000000-0005-0000-0000-0000B6010000}"/>
    <cellStyle name="20% - Accent1 19 3" xfId="442" xr:uid="{00000000-0005-0000-0000-0000B7010000}"/>
    <cellStyle name="20% - Accent1 2" xfId="443" xr:uid="{00000000-0005-0000-0000-0000B8010000}"/>
    <cellStyle name="20% - Accent1 2 2" xfId="444" xr:uid="{00000000-0005-0000-0000-0000B9010000}"/>
    <cellStyle name="20% - Accent1 2 2 2" xfId="445" xr:uid="{00000000-0005-0000-0000-0000BA010000}"/>
    <cellStyle name="20% - Accent1 2 2 3" xfId="446" xr:uid="{00000000-0005-0000-0000-0000BB010000}"/>
    <cellStyle name="20% - Accent1 2 3" xfId="447" xr:uid="{00000000-0005-0000-0000-0000BC010000}"/>
    <cellStyle name="20% - Accent1 2 3 2" xfId="448" xr:uid="{00000000-0005-0000-0000-0000BD010000}"/>
    <cellStyle name="20% - Accent1 2 3 3" xfId="449" xr:uid="{00000000-0005-0000-0000-0000BE010000}"/>
    <cellStyle name="20% - Accent1 2 4" xfId="450" xr:uid="{00000000-0005-0000-0000-0000BF010000}"/>
    <cellStyle name="20% - Accent1 2 4 2" xfId="451" xr:uid="{00000000-0005-0000-0000-0000C0010000}"/>
    <cellStyle name="20% - Accent1 2 4 3" xfId="452" xr:uid="{00000000-0005-0000-0000-0000C1010000}"/>
    <cellStyle name="20% - Accent1 2 5" xfId="453" xr:uid="{00000000-0005-0000-0000-0000C2010000}"/>
    <cellStyle name="20% - Accent1 2 5 2" xfId="454" xr:uid="{00000000-0005-0000-0000-0000C3010000}"/>
    <cellStyle name="20% - Accent1 2 5 3" xfId="455" xr:uid="{00000000-0005-0000-0000-0000C4010000}"/>
    <cellStyle name="20% - Accent1 2 6" xfId="456" xr:uid="{00000000-0005-0000-0000-0000C5010000}"/>
    <cellStyle name="20% - Accent1 2 6 2" xfId="457" xr:uid="{00000000-0005-0000-0000-0000C6010000}"/>
    <cellStyle name="20% - Accent1 2 6 3" xfId="458" xr:uid="{00000000-0005-0000-0000-0000C7010000}"/>
    <cellStyle name="20% - Accent1 2 7" xfId="459" xr:uid="{00000000-0005-0000-0000-0000C8010000}"/>
    <cellStyle name="20% - Accent1 2 8" xfId="460" xr:uid="{00000000-0005-0000-0000-0000C9010000}"/>
    <cellStyle name="20% - Accent1 2_Book1" xfId="461" xr:uid="{00000000-0005-0000-0000-0000CA010000}"/>
    <cellStyle name="20% - Accent1 3" xfId="462" xr:uid="{00000000-0005-0000-0000-0000CB010000}"/>
    <cellStyle name="20% - Accent1 3 2" xfId="463" xr:uid="{00000000-0005-0000-0000-0000CC010000}"/>
    <cellStyle name="20% - Accent1 3 2 2" xfId="464" xr:uid="{00000000-0005-0000-0000-0000CD010000}"/>
    <cellStyle name="20% - Accent1 3 2 3" xfId="465" xr:uid="{00000000-0005-0000-0000-0000CE010000}"/>
    <cellStyle name="20% - Accent1 3 3" xfId="466" xr:uid="{00000000-0005-0000-0000-0000CF010000}"/>
    <cellStyle name="20% - Accent1 3 3 2" xfId="467" xr:uid="{00000000-0005-0000-0000-0000D0010000}"/>
    <cellStyle name="20% - Accent1 3 3 3" xfId="468" xr:uid="{00000000-0005-0000-0000-0000D1010000}"/>
    <cellStyle name="20% - Accent1 3 4" xfId="469" xr:uid="{00000000-0005-0000-0000-0000D2010000}"/>
    <cellStyle name="20% - Accent1 3 4 2" xfId="470" xr:uid="{00000000-0005-0000-0000-0000D3010000}"/>
    <cellStyle name="20% - Accent1 3 4 3" xfId="471" xr:uid="{00000000-0005-0000-0000-0000D4010000}"/>
    <cellStyle name="20% - Accent1 3 5" xfId="472" xr:uid="{00000000-0005-0000-0000-0000D5010000}"/>
    <cellStyle name="20% - Accent1 3 6" xfId="473" xr:uid="{00000000-0005-0000-0000-0000D6010000}"/>
    <cellStyle name="20% - Accent1 4" xfId="474" xr:uid="{00000000-0005-0000-0000-0000D7010000}"/>
    <cellStyle name="20% - Accent1 4 2" xfId="475" xr:uid="{00000000-0005-0000-0000-0000D8010000}"/>
    <cellStyle name="20% - Accent1 4 3" xfId="476" xr:uid="{00000000-0005-0000-0000-0000D9010000}"/>
    <cellStyle name="20% - Accent1 5" xfId="477" xr:uid="{00000000-0005-0000-0000-0000DA010000}"/>
    <cellStyle name="20% - Accent1 5 2" xfId="478" xr:uid="{00000000-0005-0000-0000-0000DB010000}"/>
    <cellStyle name="20% - Accent1 5 3" xfId="479" xr:uid="{00000000-0005-0000-0000-0000DC010000}"/>
    <cellStyle name="20% - Accent1 6" xfId="480" xr:uid="{00000000-0005-0000-0000-0000DD010000}"/>
    <cellStyle name="20% - Accent1 6 2" xfId="481" xr:uid="{00000000-0005-0000-0000-0000DE010000}"/>
    <cellStyle name="20% - Accent1 6 3" xfId="482" xr:uid="{00000000-0005-0000-0000-0000DF010000}"/>
    <cellStyle name="20% - Accent1 7" xfId="483" xr:uid="{00000000-0005-0000-0000-0000E0010000}"/>
    <cellStyle name="20% - Accent1 7 2" xfId="484" xr:uid="{00000000-0005-0000-0000-0000E1010000}"/>
    <cellStyle name="20% - Accent1 7 3" xfId="485" xr:uid="{00000000-0005-0000-0000-0000E2010000}"/>
    <cellStyle name="20% - Accent1 8" xfId="486" xr:uid="{00000000-0005-0000-0000-0000E3010000}"/>
    <cellStyle name="20% - Accent1 8 2" xfId="487" xr:uid="{00000000-0005-0000-0000-0000E4010000}"/>
    <cellStyle name="20% - Accent1 8 3" xfId="488" xr:uid="{00000000-0005-0000-0000-0000E5010000}"/>
    <cellStyle name="20% - Accent1 9" xfId="489" xr:uid="{00000000-0005-0000-0000-0000E6010000}"/>
    <cellStyle name="20% - Accent1 9 2" xfId="490" xr:uid="{00000000-0005-0000-0000-0000E7010000}"/>
    <cellStyle name="20% - Accent1 9 3" xfId="491" xr:uid="{00000000-0005-0000-0000-0000E8010000}"/>
    <cellStyle name="20% - Accent2 10" xfId="492" xr:uid="{00000000-0005-0000-0000-0000E9010000}"/>
    <cellStyle name="20% - Accent2 10 2" xfId="493" xr:uid="{00000000-0005-0000-0000-0000EA010000}"/>
    <cellStyle name="20% - Accent2 10 3" xfId="494" xr:uid="{00000000-0005-0000-0000-0000EB010000}"/>
    <cellStyle name="20% - Accent2 11" xfId="495" xr:uid="{00000000-0005-0000-0000-0000EC010000}"/>
    <cellStyle name="20% - Accent2 11 2" xfId="496" xr:uid="{00000000-0005-0000-0000-0000ED010000}"/>
    <cellStyle name="20% - Accent2 11 3" xfId="497" xr:uid="{00000000-0005-0000-0000-0000EE010000}"/>
    <cellStyle name="20% - Accent2 12" xfId="498" xr:uid="{00000000-0005-0000-0000-0000EF010000}"/>
    <cellStyle name="20% - Accent2 12 2" xfId="499" xr:uid="{00000000-0005-0000-0000-0000F0010000}"/>
    <cellStyle name="20% - Accent2 12 3" xfId="500" xr:uid="{00000000-0005-0000-0000-0000F1010000}"/>
    <cellStyle name="20% - Accent2 13" xfId="501" xr:uid="{00000000-0005-0000-0000-0000F2010000}"/>
    <cellStyle name="20% - Accent2 13 2" xfId="502" xr:uid="{00000000-0005-0000-0000-0000F3010000}"/>
    <cellStyle name="20% - Accent2 13 3" xfId="503" xr:uid="{00000000-0005-0000-0000-0000F4010000}"/>
    <cellStyle name="20% - Accent2 14" xfId="504" xr:uid="{00000000-0005-0000-0000-0000F5010000}"/>
    <cellStyle name="20% - Accent2 14 2" xfId="505" xr:uid="{00000000-0005-0000-0000-0000F6010000}"/>
    <cellStyle name="20% - Accent2 14 3" xfId="506" xr:uid="{00000000-0005-0000-0000-0000F7010000}"/>
    <cellStyle name="20% - Accent2 15" xfId="507" xr:uid="{00000000-0005-0000-0000-0000F8010000}"/>
    <cellStyle name="20% - Accent2 15 2" xfId="508" xr:uid="{00000000-0005-0000-0000-0000F9010000}"/>
    <cellStyle name="20% - Accent2 15 3" xfId="509" xr:uid="{00000000-0005-0000-0000-0000FA010000}"/>
    <cellStyle name="20% - Accent2 16" xfId="510" xr:uid="{00000000-0005-0000-0000-0000FB010000}"/>
    <cellStyle name="20% - Accent2 16 2" xfId="511" xr:uid="{00000000-0005-0000-0000-0000FC010000}"/>
    <cellStyle name="20% - Accent2 16 3" xfId="512" xr:uid="{00000000-0005-0000-0000-0000FD010000}"/>
    <cellStyle name="20% - Accent2 17" xfId="513" xr:uid="{00000000-0005-0000-0000-0000FE010000}"/>
    <cellStyle name="20% - Accent2 17 2" xfId="514" xr:uid="{00000000-0005-0000-0000-0000FF010000}"/>
    <cellStyle name="20% - Accent2 17 3" xfId="515" xr:uid="{00000000-0005-0000-0000-000000020000}"/>
    <cellStyle name="20% - Accent2 18" xfId="516" xr:uid="{00000000-0005-0000-0000-000001020000}"/>
    <cellStyle name="20% - Accent2 18 2" xfId="517" xr:uid="{00000000-0005-0000-0000-000002020000}"/>
    <cellStyle name="20% - Accent2 18 3" xfId="518" xr:uid="{00000000-0005-0000-0000-000003020000}"/>
    <cellStyle name="20% - Accent2 19" xfId="519" xr:uid="{00000000-0005-0000-0000-000004020000}"/>
    <cellStyle name="20% - Accent2 19 2" xfId="520" xr:uid="{00000000-0005-0000-0000-000005020000}"/>
    <cellStyle name="20% - Accent2 19 3" xfId="521" xr:uid="{00000000-0005-0000-0000-000006020000}"/>
    <cellStyle name="20% - Accent2 2" xfId="522" xr:uid="{00000000-0005-0000-0000-000007020000}"/>
    <cellStyle name="20% - Accent2 2 2" xfId="523" xr:uid="{00000000-0005-0000-0000-000008020000}"/>
    <cellStyle name="20% - Accent2 2 2 2" xfId="524" xr:uid="{00000000-0005-0000-0000-000009020000}"/>
    <cellStyle name="20% - Accent2 2 2 3" xfId="525" xr:uid="{00000000-0005-0000-0000-00000A020000}"/>
    <cellStyle name="20% - Accent2 2 3" xfId="526" xr:uid="{00000000-0005-0000-0000-00000B020000}"/>
    <cellStyle name="20% - Accent2 2 3 2" xfId="527" xr:uid="{00000000-0005-0000-0000-00000C020000}"/>
    <cellStyle name="20% - Accent2 2 3 3" xfId="528" xr:uid="{00000000-0005-0000-0000-00000D020000}"/>
    <cellStyle name="20% - Accent2 2 4" xfId="529" xr:uid="{00000000-0005-0000-0000-00000E020000}"/>
    <cellStyle name="20% - Accent2 2 4 2" xfId="530" xr:uid="{00000000-0005-0000-0000-00000F020000}"/>
    <cellStyle name="20% - Accent2 2 4 3" xfId="531" xr:uid="{00000000-0005-0000-0000-000010020000}"/>
    <cellStyle name="20% - Accent2 2 5" xfId="532" xr:uid="{00000000-0005-0000-0000-000011020000}"/>
    <cellStyle name="20% - Accent2 2 5 2" xfId="533" xr:uid="{00000000-0005-0000-0000-000012020000}"/>
    <cellStyle name="20% - Accent2 2 5 3" xfId="534" xr:uid="{00000000-0005-0000-0000-000013020000}"/>
    <cellStyle name="20% - Accent2 2 6" xfId="535" xr:uid="{00000000-0005-0000-0000-000014020000}"/>
    <cellStyle name="20% - Accent2 2 6 2" xfId="536" xr:uid="{00000000-0005-0000-0000-000015020000}"/>
    <cellStyle name="20% - Accent2 2 6 3" xfId="537" xr:uid="{00000000-0005-0000-0000-000016020000}"/>
    <cellStyle name="20% - Accent2 2 7" xfId="538" xr:uid="{00000000-0005-0000-0000-000017020000}"/>
    <cellStyle name="20% - Accent2 2 8" xfId="539" xr:uid="{00000000-0005-0000-0000-000018020000}"/>
    <cellStyle name="20% - Accent2 2_Book1" xfId="540" xr:uid="{00000000-0005-0000-0000-000019020000}"/>
    <cellStyle name="20% - Accent2 3" xfId="541" xr:uid="{00000000-0005-0000-0000-00001A020000}"/>
    <cellStyle name="20% - Accent2 3 2" xfId="542" xr:uid="{00000000-0005-0000-0000-00001B020000}"/>
    <cellStyle name="20% - Accent2 3 2 2" xfId="543" xr:uid="{00000000-0005-0000-0000-00001C020000}"/>
    <cellStyle name="20% - Accent2 3 2 3" xfId="544" xr:uid="{00000000-0005-0000-0000-00001D020000}"/>
    <cellStyle name="20% - Accent2 3 3" xfId="545" xr:uid="{00000000-0005-0000-0000-00001E020000}"/>
    <cellStyle name="20% - Accent2 3 3 2" xfId="546" xr:uid="{00000000-0005-0000-0000-00001F020000}"/>
    <cellStyle name="20% - Accent2 3 3 3" xfId="547" xr:uid="{00000000-0005-0000-0000-000020020000}"/>
    <cellStyle name="20% - Accent2 3 4" xfId="548" xr:uid="{00000000-0005-0000-0000-000021020000}"/>
    <cellStyle name="20% - Accent2 3 4 2" xfId="549" xr:uid="{00000000-0005-0000-0000-000022020000}"/>
    <cellStyle name="20% - Accent2 3 4 3" xfId="550" xr:uid="{00000000-0005-0000-0000-000023020000}"/>
    <cellStyle name="20% - Accent2 3 5" xfId="551" xr:uid="{00000000-0005-0000-0000-000024020000}"/>
    <cellStyle name="20% - Accent2 3 6" xfId="552" xr:uid="{00000000-0005-0000-0000-000025020000}"/>
    <cellStyle name="20% - Accent2 4" xfId="553" xr:uid="{00000000-0005-0000-0000-000026020000}"/>
    <cellStyle name="20% - Accent2 4 2" xfId="554" xr:uid="{00000000-0005-0000-0000-000027020000}"/>
    <cellStyle name="20% - Accent2 4 3" xfId="555" xr:uid="{00000000-0005-0000-0000-000028020000}"/>
    <cellStyle name="20% - Accent2 5" xfId="556" xr:uid="{00000000-0005-0000-0000-000029020000}"/>
    <cellStyle name="20% - Accent2 5 2" xfId="557" xr:uid="{00000000-0005-0000-0000-00002A020000}"/>
    <cellStyle name="20% - Accent2 5 3" xfId="558" xr:uid="{00000000-0005-0000-0000-00002B020000}"/>
    <cellStyle name="20% - Accent2 6" xfId="559" xr:uid="{00000000-0005-0000-0000-00002C020000}"/>
    <cellStyle name="20% - Accent2 6 2" xfId="560" xr:uid="{00000000-0005-0000-0000-00002D020000}"/>
    <cellStyle name="20% - Accent2 6 3" xfId="561" xr:uid="{00000000-0005-0000-0000-00002E020000}"/>
    <cellStyle name="20% - Accent2 7" xfId="562" xr:uid="{00000000-0005-0000-0000-00002F020000}"/>
    <cellStyle name="20% - Accent2 7 2" xfId="563" xr:uid="{00000000-0005-0000-0000-000030020000}"/>
    <cellStyle name="20% - Accent2 7 3" xfId="564" xr:uid="{00000000-0005-0000-0000-000031020000}"/>
    <cellStyle name="20% - Accent2 8" xfId="565" xr:uid="{00000000-0005-0000-0000-000032020000}"/>
    <cellStyle name="20% - Accent2 8 2" xfId="566" xr:uid="{00000000-0005-0000-0000-000033020000}"/>
    <cellStyle name="20% - Accent2 8 3" xfId="567" xr:uid="{00000000-0005-0000-0000-000034020000}"/>
    <cellStyle name="20% - Accent2 9" xfId="568" xr:uid="{00000000-0005-0000-0000-000035020000}"/>
    <cellStyle name="20% - Accent2 9 2" xfId="569" xr:uid="{00000000-0005-0000-0000-000036020000}"/>
    <cellStyle name="20% - Accent2 9 3" xfId="570" xr:uid="{00000000-0005-0000-0000-000037020000}"/>
    <cellStyle name="20% - Accent3 10" xfId="571" xr:uid="{00000000-0005-0000-0000-000038020000}"/>
    <cellStyle name="20% - Accent3 10 2" xfId="572" xr:uid="{00000000-0005-0000-0000-000039020000}"/>
    <cellStyle name="20% - Accent3 10 3" xfId="573" xr:uid="{00000000-0005-0000-0000-00003A020000}"/>
    <cellStyle name="20% - Accent3 11" xfId="574" xr:uid="{00000000-0005-0000-0000-00003B020000}"/>
    <cellStyle name="20% - Accent3 11 2" xfId="575" xr:uid="{00000000-0005-0000-0000-00003C020000}"/>
    <cellStyle name="20% - Accent3 11 3" xfId="576" xr:uid="{00000000-0005-0000-0000-00003D020000}"/>
    <cellStyle name="20% - Accent3 12" xfId="577" xr:uid="{00000000-0005-0000-0000-00003E020000}"/>
    <cellStyle name="20% - Accent3 12 2" xfId="578" xr:uid="{00000000-0005-0000-0000-00003F020000}"/>
    <cellStyle name="20% - Accent3 12 3" xfId="579" xr:uid="{00000000-0005-0000-0000-000040020000}"/>
    <cellStyle name="20% - Accent3 13" xfId="580" xr:uid="{00000000-0005-0000-0000-000041020000}"/>
    <cellStyle name="20% - Accent3 13 2" xfId="581" xr:uid="{00000000-0005-0000-0000-000042020000}"/>
    <cellStyle name="20% - Accent3 13 3" xfId="582" xr:uid="{00000000-0005-0000-0000-000043020000}"/>
    <cellStyle name="20% - Accent3 14" xfId="583" xr:uid="{00000000-0005-0000-0000-000044020000}"/>
    <cellStyle name="20% - Accent3 14 2" xfId="584" xr:uid="{00000000-0005-0000-0000-000045020000}"/>
    <cellStyle name="20% - Accent3 14 3" xfId="585" xr:uid="{00000000-0005-0000-0000-000046020000}"/>
    <cellStyle name="20% - Accent3 15" xfId="586" xr:uid="{00000000-0005-0000-0000-000047020000}"/>
    <cellStyle name="20% - Accent3 15 2" xfId="587" xr:uid="{00000000-0005-0000-0000-000048020000}"/>
    <cellStyle name="20% - Accent3 15 3" xfId="588" xr:uid="{00000000-0005-0000-0000-000049020000}"/>
    <cellStyle name="20% - Accent3 16" xfId="589" xr:uid="{00000000-0005-0000-0000-00004A020000}"/>
    <cellStyle name="20% - Accent3 16 2" xfId="590" xr:uid="{00000000-0005-0000-0000-00004B020000}"/>
    <cellStyle name="20% - Accent3 16 3" xfId="591" xr:uid="{00000000-0005-0000-0000-00004C020000}"/>
    <cellStyle name="20% - Accent3 17" xfId="592" xr:uid="{00000000-0005-0000-0000-00004D020000}"/>
    <cellStyle name="20% - Accent3 17 2" xfId="593" xr:uid="{00000000-0005-0000-0000-00004E020000}"/>
    <cellStyle name="20% - Accent3 17 3" xfId="594" xr:uid="{00000000-0005-0000-0000-00004F020000}"/>
    <cellStyle name="20% - Accent3 18" xfId="595" xr:uid="{00000000-0005-0000-0000-000050020000}"/>
    <cellStyle name="20% - Accent3 18 2" xfId="596" xr:uid="{00000000-0005-0000-0000-000051020000}"/>
    <cellStyle name="20% - Accent3 18 3" xfId="597" xr:uid="{00000000-0005-0000-0000-000052020000}"/>
    <cellStyle name="20% - Accent3 19" xfId="598" xr:uid="{00000000-0005-0000-0000-000053020000}"/>
    <cellStyle name="20% - Accent3 19 2" xfId="599" xr:uid="{00000000-0005-0000-0000-000054020000}"/>
    <cellStyle name="20% - Accent3 19 3" xfId="600" xr:uid="{00000000-0005-0000-0000-000055020000}"/>
    <cellStyle name="20% - Accent3 2" xfId="601" xr:uid="{00000000-0005-0000-0000-000056020000}"/>
    <cellStyle name="20% - Accent3 2 2" xfId="602" xr:uid="{00000000-0005-0000-0000-000057020000}"/>
    <cellStyle name="20% - Accent3 2 2 2" xfId="603" xr:uid="{00000000-0005-0000-0000-000058020000}"/>
    <cellStyle name="20% - Accent3 2 2 3" xfId="604" xr:uid="{00000000-0005-0000-0000-000059020000}"/>
    <cellStyle name="20% - Accent3 2 3" xfId="605" xr:uid="{00000000-0005-0000-0000-00005A020000}"/>
    <cellStyle name="20% - Accent3 2 3 2" xfId="606" xr:uid="{00000000-0005-0000-0000-00005B020000}"/>
    <cellStyle name="20% - Accent3 2 3 3" xfId="607" xr:uid="{00000000-0005-0000-0000-00005C020000}"/>
    <cellStyle name="20% - Accent3 2 4" xfId="608" xr:uid="{00000000-0005-0000-0000-00005D020000}"/>
    <cellStyle name="20% - Accent3 2 4 2" xfId="609" xr:uid="{00000000-0005-0000-0000-00005E020000}"/>
    <cellStyle name="20% - Accent3 2 4 3" xfId="610" xr:uid="{00000000-0005-0000-0000-00005F020000}"/>
    <cellStyle name="20% - Accent3 2 5" xfId="611" xr:uid="{00000000-0005-0000-0000-000060020000}"/>
    <cellStyle name="20% - Accent3 2 5 2" xfId="612" xr:uid="{00000000-0005-0000-0000-000061020000}"/>
    <cellStyle name="20% - Accent3 2 5 3" xfId="613" xr:uid="{00000000-0005-0000-0000-000062020000}"/>
    <cellStyle name="20% - Accent3 2 6" xfId="614" xr:uid="{00000000-0005-0000-0000-000063020000}"/>
    <cellStyle name="20% - Accent3 2 6 2" xfId="615" xr:uid="{00000000-0005-0000-0000-000064020000}"/>
    <cellStyle name="20% - Accent3 2 6 3" xfId="616" xr:uid="{00000000-0005-0000-0000-000065020000}"/>
    <cellStyle name="20% - Accent3 2 7" xfId="617" xr:uid="{00000000-0005-0000-0000-000066020000}"/>
    <cellStyle name="20% - Accent3 2 8" xfId="618" xr:uid="{00000000-0005-0000-0000-000067020000}"/>
    <cellStyle name="20% - Accent3 2_Book1" xfId="619" xr:uid="{00000000-0005-0000-0000-000068020000}"/>
    <cellStyle name="20% - Accent3 3" xfId="620" xr:uid="{00000000-0005-0000-0000-000069020000}"/>
    <cellStyle name="20% - Accent3 3 2" xfId="621" xr:uid="{00000000-0005-0000-0000-00006A020000}"/>
    <cellStyle name="20% - Accent3 3 2 2" xfId="622" xr:uid="{00000000-0005-0000-0000-00006B020000}"/>
    <cellStyle name="20% - Accent3 3 2 3" xfId="623" xr:uid="{00000000-0005-0000-0000-00006C020000}"/>
    <cellStyle name="20% - Accent3 3 3" xfId="624" xr:uid="{00000000-0005-0000-0000-00006D020000}"/>
    <cellStyle name="20% - Accent3 3 3 2" xfId="625" xr:uid="{00000000-0005-0000-0000-00006E020000}"/>
    <cellStyle name="20% - Accent3 3 3 3" xfId="626" xr:uid="{00000000-0005-0000-0000-00006F020000}"/>
    <cellStyle name="20% - Accent3 3 4" xfId="627" xr:uid="{00000000-0005-0000-0000-000070020000}"/>
    <cellStyle name="20% - Accent3 3 4 2" xfId="628" xr:uid="{00000000-0005-0000-0000-000071020000}"/>
    <cellStyle name="20% - Accent3 3 4 3" xfId="629" xr:uid="{00000000-0005-0000-0000-000072020000}"/>
    <cellStyle name="20% - Accent3 3 5" xfId="630" xr:uid="{00000000-0005-0000-0000-000073020000}"/>
    <cellStyle name="20% - Accent3 3 6" xfId="631" xr:uid="{00000000-0005-0000-0000-000074020000}"/>
    <cellStyle name="20% - Accent3 4" xfId="632" xr:uid="{00000000-0005-0000-0000-000075020000}"/>
    <cellStyle name="20% - Accent3 4 2" xfId="633" xr:uid="{00000000-0005-0000-0000-000076020000}"/>
    <cellStyle name="20% - Accent3 4 3" xfId="634" xr:uid="{00000000-0005-0000-0000-000077020000}"/>
    <cellStyle name="20% - Accent3 5" xfId="635" xr:uid="{00000000-0005-0000-0000-000078020000}"/>
    <cellStyle name="20% - Accent3 5 2" xfId="636" xr:uid="{00000000-0005-0000-0000-000079020000}"/>
    <cellStyle name="20% - Accent3 5 3" xfId="637" xr:uid="{00000000-0005-0000-0000-00007A020000}"/>
    <cellStyle name="20% - Accent3 6" xfId="638" xr:uid="{00000000-0005-0000-0000-00007B020000}"/>
    <cellStyle name="20% - Accent3 6 2" xfId="639" xr:uid="{00000000-0005-0000-0000-00007C020000}"/>
    <cellStyle name="20% - Accent3 6 3" xfId="640" xr:uid="{00000000-0005-0000-0000-00007D020000}"/>
    <cellStyle name="20% - Accent3 7" xfId="641" xr:uid="{00000000-0005-0000-0000-00007E020000}"/>
    <cellStyle name="20% - Accent3 7 2" xfId="642" xr:uid="{00000000-0005-0000-0000-00007F020000}"/>
    <cellStyle name="20% - Accent3 7 3" xfId="643" xr:uid="{00000000-0005-0000-0000-000080020000}"/>
    <cellStyle name="20% - Accent3 8" xfId="644" xr:uid="{00000000-0005-0000-0000-000081020000}"/>
    <cellStyle name="20% - Accent3 8 2" xfId="645" xr:uid="{00000000-0005-0000-0000-000082020000}"/>
    <cellStyle name="20% - Accent3 8 3" xfId="646" xr:uid="{00000000-0005-0000-0000-000083020000}"/>
    <cellStyle name="20% - Accent3 9" xfId="647" xr:uid="{00000000-0005-0000-0000-000084020000}"/>
    <cellStyle name="20% - Accent3 9 2" xfId="648" xr:uid="{00000000-0005-0000-0000-000085020000}"/>
    <cellStyle name="20% - Accent3 9 3" xfId="649" xr:uid="{00000000-0005-0000-0000-000086020000}"/>
    <cellStyle name="20% - Accent4 10" xfId="650" xr:uid="{00000000-0005-0000-0000-000087020000}"/>
    <cellStyle name="20% - Accent4 10 2" xfId="651" xr:uid="{00000000-0005-0000-0000-000088020000}"/>
    <cellStyle name="20% - Accent4 10 3" xfId="652" xr:uid="{00000000-0005-0000-0000-000089020000}"/>
    <cellStyle name="20% - Accent4 11" xfId="653" xr:uid="{00000000-0005-0000-0000-00008A020000}"/>
    <cellStyle name="20% - Accent4 11 2" xfId="654" xr:uid="{00000000-0005-0000-0000-00008B020000}"/>
    <cellStyle name="20% - Accent4 11 3" xfId="655" xr:uid="{00000000-0005-0000-0000-00008C020000}"/>
    <cellStyle name="20% - Accent4 12" xfId="656" xr:uid="{00000000-0005-0000-0000-00008D020000}"/>
    <cellStyle name="20% - Accent4 12 2" xfId="657" xr:uid="{00000000-0005-0000-0000-00008E020000}"/>
    <cellStyle name="20% - Accent4 12 3" xfId="658" xr:uid="{00000000-0005-0000-0000-00008F020000}"/>
    <cellStyle name="20% - Accent4 13" xfId="659" xr:uid="{00000000-0005-0000-0000-000090020000}"/>
    <cellStyle name="20% - Accent4 13 2" xfId="660" xr:uid="{00000000-0005-0000-0000-000091020000}"/>
    <cellStyle name="20% - Accent4 13 3" xfId="661" xr:uid="{00000000-0005-0000-0000-000092020000}"/>
    <cellStyle name="20% - Accent4 14" xfId="662" xr:uid="{00000000-0005-0000-0000-000093020000}"/>
    <cellStyle name="20% - Accent4 14 2" xfId="663" xr:uid="{00000000-0005-0000-0000-000094020000}"/>
    <cellStyle name="20% - Accent4 14 3" xfId="664" xr:uid="{00000000-0005-0000-0000-000095020000}"/>
    <cellStyle name="20% - Accent4 15" xfId="665" xr:uid="{00000000-0005-0000-0000-000096020000}"/>
    <cellStyle name="20% - Accent4 15 2" xfId="666" xr:uid="{00000000-0005-0000-0000-000097020000}"/>
    <cellStyle name="20% - Accent4 15 3" xfId="667" xr:uid="{00000000-0005-0000-0000-000098020000}"/>
    <cellStyle name="20% - Accent4 16" xfId="668" xr:uid="{00000000-0005-0000-0000-000099020000}"/>
    <cellStyle name="20% - Accent4 16 2" xfId="669" xr:uid="{00000000-0005-0000-0000-00009A020000}"/>
    <cellStyle name="20% - Accent4 16 3" xfId="670" xr:uid="{00000000-0005-0000-0000-00009B020000}"/>
    <cellStyle name="20% - Accent4 17" xfId="671" xr:uid="{00000000-0005-0000-0000-00009C020000}"/>
    <cellStyle name="20% - Accent4 17 2" xfId="672" xr:uid="{00000000-0005-0000-0000-00009D020000}"/>
    <cellStyle name="20% - Accent4 17 3" xfId="673" xr:uid="{00000000-0005-0000-0000-00009E020000}"/>
    <cellStyle name="20% - Accent4 18" xfId="674" xr:uid="{00000000-0005-0000-0000-00009F020000}"/>
    <cellStyle name="20% - Accent4 18 2" xfId="675" xr:uid="{00000000-0005-0000-0000-0000A0020000}"/>
    <cellStyle name="20% - Accent4 18 3" xfId="676" xr:uid="{00000000-0005-0000-0000-0000A1020000}"/>
    <cellStyle name="20% - Accent4 19" xfId="677" xr:uid="{00000000-0005-0000-0000-0000A2020000}"/>
    <cellStyle name="20% - Accent4 19 2" xfId="678" xr:uid="{00000000-0005-0000-0000-0000A3020000}"/>
    <cellStyle name="20% - Accent4 19 3" xfId="679" xr:uid="{00000000-0005-0000-0000-0000A4020000}"/>
    <cellStyle name="20% - Accent4 2" xfId="680" xr:uid="{00000000-0005-0000-0000-0000A5020000}"/>
    <cellStyle name="20% - Accent4 2 2" xfId="681" xr:uid="{00000000-0005-0000-0000-0000A6020000}"/>
    <cellStyle name="20% - Accent4 2 2 2" xfId="682" xr:uid="{00000000-0005-0000-0000-0000A7020000}"/>
    <cellStyle name="20% - Accent4 2 2 3" xfId="683" xr:uid="{00000000-0005-0000-0000-0000A8020000}"/>
    <cellStyle name="20% - Accent4 2 3" xfId="684" xr:uid="{00000000-0005-0000-0000-0000A9020000}"/>
    <cellStyle name="20% - Accent4 2 3 2" xfId="685" xr:uid="{00000000-0005-0000-0000-0000AA020000}"/>
    <cellStyle name="20% - Accent4 2 3 3" xfId="686" xr:uid="{00000000-0005-0000-0000-0000AB020000}"/>
    <cellStyle name="20% - Accent4 2 4" xfId="687" xr:uid="{00000000-0005-0000-0000-0000AC020000}"/>
    <cellStyle name="20% - Accent4 2 4 2" xfId="688" xr:uid="{00000000-0005-0000-0000-0000AD020000}"/>
    <cellStyle name="20% - Accent4 2 4 3" xfId="689" xr:uid="{00000000-0005-0000-0000-0000AE020000}"/>
    <cellStyle name="20% - Accent4 2 5" xfId="690" xr:uid="{00000000-0005-0000-0000-0000AF020000}"/>
    <cellStyle name="20% - Accent4 2 5 2" xfId="691" xr:uid="{00000000-0005-0000-0000-0000B0020000}"/>
    <cellStyle name="20% - Accent4 2 5 3" xfId="692" xr:uid="{00000000-0005-0000-0000-0000B1020000}"/>
    <cellStyle name="20% - Accent4 2 6" xfId="693" xr:uid="{00000000-0005-0000-0000-0000B2020000}"/>
    <cellStyle name="20% - Accent4 2 6 2" xfId="694" xr:uid="{00000000-0005-0000-0000-0000B3020000}"/>
    <cellStyle name="20% - Accent4 2 6 3" xfId="695" xr:uid="{00000000-0005-0000-0000-0000B4020000}"/>
    <cellStyle name="20% - Accent4 2 7" xfId="696" xr:uid="{00000000-0005-0000-0000-0000B5020000}"/>
    <cellStyle name="20% - Accent4 2 8" xfId="697" xr:uid="{00000000-0005-0000-0000-0000B6020000}"/>
    <cellStyle name="20% - Accent4 2_Book1" xfId="698" xr:uid="{00000000-0005-0000-0000-0000B7020000}"/>
    <cellStyle name="20% - Accent4 3" xfId="699" xr:uid="{00000000-0005-0000-0000-0000B8020000}"/>
    <cellStyle name="20% - Accent4 3 2" xfId="700" xr:uid="{00000000-0005-0000-0000-0000B9020000}"/>
    <cellStyle name="20% - Accent4 3 2 2" xfId="701" xr:uid="{00000000-0005-0000-0000-0000BA020000}"/>
    <cellStyle name="20% - Accent4 3 2 3" xfId="702" xr:uid="{00000000-0005-0000-0000-0000BB020000}"/>
    <cellStyle name="20% - Accent4 3 3" xfId="703" xr:uid="{00000000-0005-0000-0000-0000BC020000}"/>
    <cellStyle name="20% - Accent4 3 3 2" xfId="704" xr:uid="{00000000-0005-0000-0000-0000BD020000}"/>
    <cellStyle name="20% - Accent4 3 3 3" xfId="705" xr:uid="{00000000-0005-0000-0000-0000BE020000}"/>
    <cellStyle name="20% - Accent4 3 4" xfId="706" xr:uid="{00000000-0005-0000-0000-0000BF020000}"/>
    <cellStyle name="20% - Accent4 3 4 2" xfId="707" xr:uid="{00000000-0005-0000-0000-0000C0020000}"/>
    <cellStyle name="20% - Accent4 3 4 3" xfId="708" xr:uid="{00000000-0005-0000-0000-0000C1020000}"/>
    <cellStyle name="20% - Accent4 3 5" xfId="709" xr:uid="{00000000-0005-0000-0000-0000C2020000}"/>
    <cellStyle name="20% - Accent4 3 6" xfId="710" xr:uid="{00000000-0005-0000-0000-0000C3020000}"/>
    <cellStyle name="20% - Accent4 4" xfId="711" xr:uid="{00000000-0005-0000-0000-0000C4020000}"/>
    <cellStyle name="20% - Accent4 4 2" xfId="712" xr:uid="{00000000-0005-0000-0000-0000C5020000}"/>
    <cellStyle name="20% - Accent4 4 3" xfId="713" xr:uid="{00000000-0005-0000-0000-0000C6020000}"/>
    <cellStyle name="20% - Accent4 5" xfId="714" xr:uid="{00000000-0005-0000-0000-0000C7020000}"/>
    <cellStyle name="20% - Accent4 5 2" xfId="715" xr:uid="{00000000-0005-0000-0000-0000C8020000}"/>
    <cellStyle name="20% - Accent4 5 3" xfId="716" xr:uid="{00000000-0005-0000-0000-0000C9020000}"/>
    <cellStyle name="20% - Accent4 6" xfId="717" xr:uid="{00000000-0005-0000-0000-0000CA020000}"/>
    <cellStyle name="20% - Accent4 6 2" xfId="718" xr:uid="{00000000-0005-0000-0000-0000CB020000}"/>
    <cellStyle name="20% - Accent4 6 3" xfId="719" xr:uid="{00000000-0005-0000-0000-0000CC020000}"/>
    <cellStyle name="20% - Accent4 7" xfId="720" xr:uid="{00000000-0005-0000-0000-0000CD020000}"/>
    <cellStyle name="20% - Accent4 7 2" xfId="721" xr:uid="{00000000-0005-0000-0000-0000CE020000}"/>
    <cellStyle name="20% - Accent4 7 3" xfId="722" xr:uid="{00000000-0005-0000-0000-0000CF020000}"/>
    <cellStyle name="20% - Accent4 8" xfId="723" xr:uid="{00000000-0005-0000-0000-0000D0020000}"/>
    <cellStyle name="20% - Accent4 8 2" xfId="724" xr:uid="{00000000-0005-0000-0000-0000D1020000}"/>
    <cellStyle name="20% - Accent4 8 3" xfId="725" xr:uid="{00000000-0005-0000-0000-0000D2020000}"/>
    <cellStyle name="20% - Accent4 9" xfId="726" xr:uid="{00000000-0005-0000-0000-0000D3020000}"/>
    <cellStyle name="20% - Accent4 9 2" xfId="727" xr:uid="{00000000-0005-0000-0000-0000D4020000}"/>
    <cellStyle name="20% - Accent4 9 3" xfId="728" xr:uid="{00000000-0005-0000-0000-0000D5020000}"/>
    <cellStyle name="20% - Accent5 10" xfId="729" xr:uid="{00000000-0005-0000-0000-0000D6020000}"/>
    <cellStyle name="20% - Accent5 10 2" xfId="730" xr:uid="{00000000-0005-0000-0000-0000D7020000}"/>
    <cellStyle name="20% - Accent5 10 3" xfId="731" xr:uid="{00000000-0005-0000-0000-0000D8020000}"/>
    <cellStyle name="20% - Accent5 11" xfId="732" xr:uid="{00000000-0005-0000-0000-0000D9020000}"/>
    <cellStyle name="20% - Accent5 11 2" xfId="733" xr:uid="{00000000-0005-0000-0000-0000DA020000}"/>
    <cellStyle name="20% - Accent5 11 3" xfId="734" xr:uid="{00000000-0005-0000-0000-0000DB020000}"/>
    <cellStyle name="20% - Accent5 12" xfId="735" xr:uid="{00000000-0005-0000-0000-0000DC020000}"/>
    <cellStyle name="20% - Accent5 12 2" xfId="736" xr:uid="{00000000-0005-0000-0000-0000DD020000}"/>
    <cellStyle name="20% - Accent5 12 3" xfId="737" xr:uid="{00000000-0005-0000-0000-0000DE020000}"/>
    <cellStyle name="20% - Accent5 13" xfId="738" xr:uid="{00000000-0005-0000-0000-0000DF020000}"/>
    <cellStyle name="20% - Accent5 13 2" xfId="739" xr:uid="{00000000-0005-0000-0000-0000E0020000}"/>
    <cellStyle name="20% - Accent5 13 3" xfId="740" xr:uid="{00000000-0005-0000-0000-0000E1020000}"/>
    <cellStyle name="20% - Accent5 14" xfId="741" xr:uid="{00000000-0005-0000-0000-0000E2020000}"/>
    <cellStyle name="20% - Accent5 14 2" xfId="742" xr:uid="{00000000-0005-0000-0000-0000E3020000}"/>
    <cellStyle name="20% - Accent5 14 3" xfId="743" xr:uid="{00000000-0005-0000-0000-0000E4020000}"/>
    <cellStyle name="20% - Accent5 15" xfId="744" xr:uid="{00000000-0005-0000-0000-0000E5020000}"/>
    <cellStyle name="20% - Accent5 15 2" xfId="745" xr:uid="{00000000-0005-0000-0000-0000E6020000}"/>
    <cellStyle name="20% - Accent5 15 3" xfId="746" xr:uid="{00000000-0005-0000-0000-0000E7020000}"/>
    <cellStyle name="20% - Accent5 16" xfId="747" xr:uid="{00000000-0005-0000-0000-0000E8020000}"/>
    <cellStyle name="20% - Accent5 16 2" xfId="748" xr:uid="{00000000-0005-0000-0000-0000E9020000}"/>
    <cellStyle name="20% - Accent5 16 3" xfId="749" xr:uid="{00000000-0005-0000-0000-0000EA020000}"/>
    <cellStyle name="20% - Accent5 17" xfId="750" xr:uid="{00000000-0005-0000-0000-0000EB020000}"/>
    <cellStyle name="20% - Accent5 17 2" xfId="751" xr:uid="{00000000-0005-0000-0000-0000EC020000}"/>
    <cellStyle name="20% - Accent5 17 3" xfId="752" xr:uid="{00000000-0005-0000-0000-0000ED020000}"/>
    <cellStyle name="20% - Accent5 18" xfId="753" xr:uid="{00000000-0005-0000-0000-0000EE020000}"/>
    <cellStyle name="20% - Accent5 18 2" xfId="754" xr:uid="{00000000-0005-0000-0000-0000EF020000}"/>
    <cellStyle name="20% - Accent5 18 3" xfId="755" xr:uid="{00000000-0005-0000-0000-0000F0020000}"/>
    <cellStyle name="20% - Accent5 19" xfId="756" xr:uid="{00000000-0005-0000-0000-0000F1020000}"/>
    <cellStyle name="20% - Accent5 19 2" xfId="757" xr:uid="{00000000-0005-0000-0000-0000F2020000}"/>
    <cellStyle name="20% - Accent5 19 3" xfId="758" xr:uid="{00000000-0005-0000-0000-0000F3020000}"/>
    <cellStyle name="20% - Accent5 2" xfId="759" xr:uid="{00000000-0005-0000-0000-0000F4020000}"/>
    <cellStyle name="20% - Accent5 2 2" xfId="760" xr:uid="{00000000-0005-0000-0000-0000F5020000}"/>
    <cellStyle name="20% - Accent5 2 2 2" xfId="761" xr:uid="{00000000-0005-0000-0000-0000F6020000}"/>
    <cellStyle name="20% - Accent5 2 2 3" xfId="762" xr:uid="{00000000-0005-0000-0000-0000F7020000}"/>
    <cellStyle name="20% - Accent5 2 3" xfId="763" xr:uid="{00000000-0005-0000-0000-0000F8020000}"/>
    <cellStyle name="20% - Accent5 2 3 2" xfId="764" xr:uid="{00000000-0005-0000-0000-0000F9020000}"/>
    <cellStyle name="20% - Accent5 2 3 3" xfId="765" xr:uid="{00000000-0005-0000-0000-0000FA020000}"/>
    <cellStyle name="20% - Accent5 2 4" xfId="766" xr:uid="{00000000-0005-0000-0000-0000FB020000}"/>
    <cellStyle name="20% - Accent5 2 4 2" xfId="767" xr:uid="{00000000-0005-0000-0000-0000FC020000}"/>
    <cellStyle name="20% - Accent5 2 4 3" xfId="768" xr:uid="{00000000-0005-0000-0000-0000FD020000}"/>
    <cellStyle name="20% - Accent5 2 5" xfId="769" xr:uid="{00000000-0005-0000-0000-0000FE020000}"/>
    <cellStyle name="20% - Accent5 2 5 2" xfId="770" xr:uid="{00000000-0005-0000-0000-0000FF020000}"/>
    <cellStyle name="20% - Accent5 2 5 3" xfId="771" xr:uid="{00000000-0005-0000-0000-000000030000}"/>
    <cellStyle name="20% - Accent5 2 6" xfId="772" xr:uid="{00000000-0005-0000-0000-000001030000}"/>
    <cellStyle name="20% - Accent5 2 6 2" xfId="773" xr:uid="{00000000-0005-0000-0000-000002030000}"/>
    <cellStyle name="20% - Accent5 2 6 3" xfId="774" xr:uid="{00000000-0005-0000-0000-000003030000}"/>
    <cellStyle name="20% - Accent5 2 7" xfId="775" xr:uid="{00000000-0005-0000-0000-000004030000}"/>
    <cellStyle name="20% - Accent5 2 8" xfId="776" xr:uid="{00000000-0005-0000-0000-000005030000}"/>
    <cellStyle name="20% - Accent5 2_Book1" xfId="777" xr:uid="{00000000-0005-0000-0000-000006030000}"/>
    <cellStyle name="20% - Accent5 3" xfId="778" xr:uid="{00000000-0005-0000-0000-000007030000}"/>
    <cellStyle name="20% - Accent5 3 2" xfId="779" xr:uid="{00000000-0005-0000-0000-000008030000}"/>
    <cellStyle name="20% - Accent5 3 2 2" xfId="780" xr:uid="{00000000-0005-0000-0000-000009030000}"/>
    <cellStyle name="20% - Accent5 3 2 3" xfId="781" xr:uid="{00000000-0005-0000-0000-00000A030000}"/>
    <cellStyle name="20% - Accent5 3 3" xfId="782" xr:uid="{00000000-0005-0000-0000-00000B030000}"/>
    <cellStyle name="20% - Accent5 3 3 2" xfId="783" xr:uid="{00000000-0005-0000-0000-00000C030000}"/>
    <cellStyle name="20% - Accent5 3 3 3" xfId="784" xr:uid="{00000000-0005-0000-0000-00000D030000}"/>
    <cellStyle name="20% - Accent5 3 4" xfId="785" xr:uid="{00000000-0005-0000-0000-00000E030000}"/>
    <cellStyle name="20% - Accent5 3 4 2" xfId="786" xr:uid="{00000000-0005-0000-0000-00000F030000}"/>
    <cellStyle name="20% - Accent5 3 4 3" xfId="787" xr:uid="{00000000-0005-0000-0000-000010030000}"/>
    <cellStyle name="20% - Accent5 3 5" xfId="788" xr:uid="{00000000-0005-0000-0000-000011030000}"/>
    <cellStyle name="20% - Accent5 3 6" xfId="789" xr:uid="{00000000-0005-0000-0000-000012030000}"/>
    <cellStyle name="20% - Accent5 4" xfId="790" xr:uid="{00000000-0005-0000-0000-000013030000}"/>
    <cellStyle name="20% - Accent5 4 2" xfId="791" xr:uid="{00000000-0005-0000-0000-000014030000}"/>
    <cellStyle name="20% - Accent5 4 3" xfId="792" xr:uid="{00000000-0005-0000-0000-000015030000}"/>
    <cellStyle name="20% - Accent5 5" xfId="793" xr:uid="{00000000-0005-0000-0000-000016030000}"/>
    <cellStyle name="20% - Accent5 5 2" xfId="794" xr:uid="{00000000-0005-0000-0000-000017030000}"/>
    <cellStyle name="20% - Accent5 5 3" xfId="795" xr:uid="{00000000-0005-0000-0000-000018030000}"/>
    <cellStyle name="20% - Accent5 6" xfId="796" xr:uid="{00000000-0005-0000-0000-000019030000}"/>
    <cellStyle name="20% - Accent5 6 2" xfId="797" xr:uid="{00000000-0005-0000-0000-00001A030000}"/>
    <cellStyle name="20% - Accent5 6 3" xfId="798" xr:uid="{00000000-0005-0000-0000-00001B030000}"/>
    <cellStyle name="20% - Accent5 7" xfId="799" xr:uid="{00000000-0005-0000-0000-00001C030000}"/>
    <cellStyle name="20% - Accent5 7 2" xfId="800" xr:uid="{00000000-0005-0000-0000-00001D030000}"/>
    <cellStyle name="20% - Accent5 7 3" xfId="801" xr:uid="{00000000-0005-0000-0000-00001E030000}"/>
    <cellStyle name="20% - Accent5 8" xfId="802" xr:uid="{00000000-0005-0000-0000-00001F030000}"/>
    <cellStyle name="20% - Accent5 8 2" xfId="803" xr:uid="{00000000-0005-0000-0000-000020030000}"/>
    <cellStyle name="20% - Accent5 8 3" xfId="804" xr:uid="{00000000-0005-0000-0000-000021030000}"/>
    <cellStyle name="20% - Accent5 9" xfId="805" xr:uid="{00000000-0005-0000-0000-000022030000}"/>
    <cellStyle name="20% - Accent5 9 2" xfId="806" xr:uid="{00000000-0005-0000-0000-000023030000}"/>
    <cellStyle name="20% - Accent5 9 3" xfId="807" xr:uid="{00000000-0005-0000-0000-000024030000}"/>
    <cellStyle name="20% - Accent6 10" xfId="808" xr:uid="{00000000-0005-0000-0000-000025030000}"/>
    <cellStyle name="20% - Accent6 10 2" xfId="809" xr:uid="{00000000-0005-0000-0000-000026030000}"/>
    <cellStyle name="20% - Accent6 10 3" xfId="810" xr:uid="{00000000-0005-0000-0000-000027030000}"/>
    <cellStyle name="20% - Accent6 11" xfId="811" xr:uid="{00000000-0005-0000-0000-000028030000}"/>
    <cellStyle name="20% - Accent6 11 2" xfId="812" xr:uid="{00000000-0005-0000-0000-000029030000}"/>
    <cellStyle name="20% - Accent6 11 3" xfId="813" xr:uid="{00000000-0005-0000-0000-00002A030000}"/>
    <cellStyle name="20% - Accent6 12" xfId="814" xr:uid="{00000000-0005-0000-0000-00002B030000}"/>
    <cellStyle name="20% - Accent6 12 2" xfId="815" xr:uid="{00000000-0005-0000-0000-00002C030000}"/>
    <cellStyle name="20% - Accent6 12 3" xfId="816" xr:uid="{00000000-0005-0000-0000-00002D030000}"/>
    <cellStyle name="20% - Accent6 13" xfId="817" xr:uid="{00000000-0005-0000-0000-00002E030000}"/>
    <cellStyle name="20% - Accent6 13 2" xfId="818" xr:uid="{00000000-0005-0000-0000-00002F030000}"/>
    <cellStyle name="20% - Accent6 13 3" xfId="819" xr:uid="{00000000-0005-0000-0000-000030030000}"/>
    <cellStyle name="20% - Accent6 14" xfId="820" xr:uid="{00000000-0005-0000-0000-000031030000}"/>
    <cellStyle name="20% - Accent6 14 2" xfId="821" xr:uid="{00000000-0005-0000-0000-000032030000}"/>
    <cellStyle name="20% - Accent6 14 3" xfId="822" xr:uid="{00000000-0005-0000-0000-000033030000}"/>
    <cellStyle name="20% - Accent6 15" xfId="823" xr:uid="{00000000-0005-0000-0000-000034030000}"/>
    <cellStyle name="20% - Accent6 15 2" xfId="824" xr:uid="{00000000-0005-0000-0000-000035030000}"/>
    <cellStyle name="20% - Accent6 15 3" xfId="825" xr:uid="{00000000-0005-0000-0000-000036030000}"/>
    <cellStyle name="20% - Accent6 16" xfId="826" xr:uid="{00000000-0005-0000-0000-000037030000}"/>
    <cellStyle name="20% - Accent6 16 2" xfId="827" xr:uid="{00000000-0005-0000-0000-000038030000}"/>
    <cellStyle name="20% - Accent6 16 3" xfId="828" xr:uid="{00000000-0005-0000-0000-000039030000}"/>
    <cellStyle name="20% - Accent6 17" xfId="829" xr:uid="{00000000-0005-0000-0000-00003A030000}"/>
    <cellStyle name="20% - Accent6 17 2" xfId="830" xr:uid="{00000000-0005-0000-0000-00003B030000}"/>
    <cellStyle name="20% - Accent6 17 3" xfId="831" xr:uid="{00000000-0005-0000-0000-00003C030000}"/>
    <cellStyle name="20% - Accent6 18" xfId="832" xr:uid="{00000000-0005-0000-0000-00003D030000}"/>
    <cellStyle name="20% - Accent6 18 2" xfId="833" xr:uid="{00000000-0005-0000-0000-00003E030000}"/>
    <cellStyle name="20% - Accent6 18 3" xfId="834" xr:uid="{00000000-0005-0000-0000-00003F030000}"/>
    <cellStyle name="20% - Accent6 19" xfId="835" xr:uid="{00000000-0005-0000-0000-000040030000}"/>
    <cellStyle name="20% - Accent6 19 2" xfId="836" xr:uid="{00000000-0005-0000-0000-000041030000}"/>
    <cellStyle name="20% - Accent6 19 3" xfId="837" xr:uid="{00000000-0005-0000-0000-000042030000}"/>
    <cellStyle name="20% - Accent6 2" xfId="838" xr:uid="{00000000-0005-0000-0000-000043030000}"/>
    <cellStyle name="20% - Accent6 2 2" xfId="839" xr:uid="{00000000-0005-0000-0000-000044030000}"/>
    <cellStyle name="20% - Accent6 2 2 2" xfId="840" xr:uid="{00000000-0005-0000-0000-000045030000}"/>
    <cellStyle name="20% - Accent6 2 2 3" xfId="841" xr:uid="{00000000-0005-0000-0000-000046030000}"/>
    <cellStyle name="20% - Accent6 2 3" xfId="842" xr:uid="{00000000-0005-0000-0000-000047030000}"/>
    <cellStyle name="20% - Accent6 2 3 2" xfId="843" xr:uid="{00000000-0005-0000-0000-000048030000}"/>
    <cellStyle name="20% - Accent6 2 3 3" xfId="844" xr:uid="{00000000-0005-0000-0000-000049030000}"/>
    <cellStyle name="20% - Accent6 2 4" xfId="845" xr:uid="{00000000-0005-0000-0000-00004A030000}"/>
    <cellStyle name="20% - Accent6 2 4 2" xfId="846" xr:uid="{00000000-0005-0000-0000-00004B030000}"/>
    <cellStyle name="20% - Accent6 2 4 3" xfId="847" xr:uid="{00000000-0005-0000-0000-00004C030000}"/>
    <cellStyle name="20% - Accent6 2 5" xfId="848" xr:uid="{00000000-0005-0000-0000-00004D030000}"/>
    <cellStyle name="20% - Accent6 2 5 2" xfId="849" xr:uid="{00000000-0005-0000-0000-00004E030000}"/>
    <cellStyle name="20% - Accent6 2 5 3" xfId="850" xr:uid="{00000000-0005-0000-0000-00004F030000}"/>
    <cellStyle name="20% - Accent6 2 6" xfId="851" xr:uid="{00000000-0005-0000-0000-000050030000}"/>
    <cellStyle name="20% - Accent6 2 6 2" xfId="852" xr:uid="{00000000-0005-0000-0000-000051030000}"/>
    <cellStyle name="20% - Accent6 2 6 3" xfId="853" xr:uid="{00000000-0005-0000-0000-000052030000}"/>
    <cellStyle name="20% - Accent6 2 7" xfId="854" xr:uid="{00000000-0005-0000-0000-000053030000}"/>
    <cellStyle name="20% - Accent6 2 8" xfId="855" xr:uid="{00000000-0005-0000-0000-000054030000}"/>
    <cellStyle name="20% - Accent6 2_Book1" xfId="856" xr:uid="{00000000-0005-0000-0000-000055030000}"/>
    <cellStyle name="20% - Accent6 3" xfId="857" xr:uid="{00000000-0005-0000-0000-000056030000}"/>
    <cellStyle name="20% - Accent6 3 2" xfId="858" xr:uid="{00000000-0005-0000-0000-000057030000}"/>
    <cellStyle name="20% - Accent6 3 2 2" xfId="859" xr:uid="{00000000-0005-0000-0000-000058030000}"/>
    <cellStyle name="20% - Accent6 3 2 3" xfId="860" xr:uid="{00000000-0005-0000-0000-000059030000}"/>
    <cellStyle name="20% - Accent6 3 3" xfId="861" xr:uid="{00000000-0005-0000-0000-00005A030000}"/>
    <cellStyle name="20% - Accent6 3 3 2" xfId="862" xr:uid="{00000000-0005-0000-0000-00005B030000}"/>
    <cellStyle name="20% - Accent6 3 3 3" xfId="863" xr:uid="{00000000-0005-0000-0000-00005C030000}"/>
    <cellStyle name="20% - Accent6 3 4" xfId="864" xr:uid="{00000000-0005-0000-0000-00005D030000}"/>
    <cellStyle name="20% - Accent6 3 4 2" xfId="865" xr:uid="{00000000-0005-0000-0000-00005E030000}"/>
    <cellStyle name="20% - Accent6 3 4 3" xfId="866" xr:uid="{00000000-0005-0000-0000-00005F030000}"/>
    <cellStyle name="20% - Accent6 3 5" xfId="867" xr:uid="{00000000-0005-0000-0000-000060030000}"/>
    <cellStyle name="20% - Accent6 3 6" xfId="868" xr:uid="{00000000-0005-0000-0000-000061030000}"/>
    <cellStyle name="20% - Accent6 4" xfId="869" xr:uid="{00000000-0005-0000-0000-000062030000}"/>
    <cellStyle name="20% - Accent6 4 2" xfId="870" xr:uid="{00000000-0005-0000-0000-000063030000}"/>
    <cellStyle name="20% - Accent6 4 3" xfId="871" xr:uid="{00000000-0005-0000-0000-000064030000}"/>
    <cellStyle name="20% - Accent6 5" xfId="872" xr:uid="{00000000-0005-0000-0000-000065030000}"/>
    <cellStyle name="20% - Accent6 5 2" xfId="873" xr:uid="{00000000-0005-0000-0000-000066030000}"/>
    <cellStyle name="20% - Accent6 5 3" xfId="874" xr:uid="{00000000-0005-0000-0000-000067030000}"/>
    <cellStyle name="20% - Accent6 6" xfId="875" xr:uid="{00000000-0005-0000-0000-000068030000}"/>
    <cellStyle name="20% - Accent6 6 2" xfId="876" xr:uid="{00000000-0005-0000-0000-000069030000}"/>
    <cellStyle name="20% - Accent6 6 3" xfId="877" xr:uid="{00000000-0005-0000-0000-00006A030000}"/>
    <cellStyle name="20% - Accent6 7" xfId="878" xr:uid="{00000000-0005-0000-0000-00006B030000}"/>
    <cellStyle name="20% - Accent6 7 2" xfId="879" xr:uid="{00000000-0005-0000-0000-00006C030000}"/>
    <cellStyle name="20% - Accent6 7 3" xfId="880" xr:uid="{00000000-0005-0000-0000-00006D030000}"/>
    <cellStyle name="20% - Accent6 8" xfId="881" xr:uid="{00000000-0005-0000-0000-00006E030000}"/>
    <cellStyle name="20% - Accent6 8 2" xfId="882" xr:uid="{00000000-0005-0000-0000-00006F030000}"/>
    <cellStyle name="20% - Accent6 8 3" xfId="883" xr:uid="{00000000-0005-0000-0000-000070030000}"/>
    <cellStyle name="20% - Accent6 9" xfId="884" xr:uid="{00000000-0005-0000-0000-000071030000}"/>
    <cellStyle name="20% - Accent6 9 2" xfId="885" xr:uid="{00000000-0005-0000-0000-000072030000}"/>
    <cellStyle name="20% - Accent6 9 3" xfId="886" xr:uid="{00000000-0005-0000-0000-000073030000}"/>
    <cellStyle name="40% - Accent1 10" xfId="887" xr:uid="{00000000-0005-0000-0000-000074030000}"/>
    <cellStyle name="40% - Accent1 10 2" xfId="888" xr:uid="{00000000-0005-0000-0000-000075030000}"/>
    <cellStyle name="40% - Accent1 10 3" xfId="889" xr:uid="{00000000-0005-0000-0000-000076030000}"/>
    <cellStyle name="40% - Accent1 11" xfId="890" xr:uid="{00000000-0005-0000-0000-000077030000}"/>
    <cellStyle name="40% - Accent1 11 2" xfId="891" xr:uid="{00000000-0005-0000-0000-000078030000}"/>
    <cellStyle name="40% - Accent1 11 3" xfId="892" xr:uid="{00000000-0005-0000-0000-000079030000}"/>
    <cellStyle name="40% - Accent1 12" xfId="893" xr:uid="{00000000-0005-0000-0000-00007A030000}"/>
    <cellStyle name="40% - Accent1 12 2" xfId="894" xr:uid="{00000000-0005-0000-0000-00007B030000}"/>
    <cellStyle name="40% - Accent1 12 3" xfId="895" xr:uid="{00000000-0005-0000-0000-00007C030000}"/>
    <cellStyle name="40% - Accent1 13" xfId="896" xr:uid="{00000000-0005-0000-0000-00007D030000}"/>
    <cellStyle name="40% - Accent1 13 2" xfId="897" xr:uid="{00000000-0005-0000-0000-00007E030000}"/>
    <cellStyle name="40% - Accent1 13 3" xfId="898" xr:uid="{00000000-0005-0000-0000-00007F030000}"/>
    <cellStyle name="40% - Accent1 14" xfId="899" xr:uid="{00000000-0005-0000-0000-000080030000}"/>
    <cellStyle name="40% - Accent1 14 2" xfId="900" xr:uid="{00000000-0005-0000-0000-000081030000}"/>
    <cellStyle name="40% - Accent1 14 3" xfId="901" xr:uid="{00000000-0005-0000-0000-000082030000}"/>
    <cellStyle name="40% - Accent1 15" xfId="902" xr:uid="{00000000-0005-0000-0000-000083030000}"/>
    <cellStyle name="40% - Accent1 15 2" xfId="903" xr:uid="{00000000-0005-0000-0000-000084030000}"/>
    <cellStyle name="40% - Accent1 15 3" xfId="904" xr:uid="{00000000-0005-0000-0000-000085030000}"/>
    <cellStyle name="40% - Accent1 16" xfId="905" xr:uid="{00000000-0005-0000-0000-000086030000}"/>
    <cellStyle name="40% - Accent1 16 2" xfId="906" xr:uid="{00000000-0005-0000-0000-000087030000}"/>
    <cellStyle name="40% - Accent1 16 3" xfId="907" xr:uid="{00000000-0005-0000-0000-000088030000}"/>
    <cellStyle name="40% - Accent1 17" xfId="908" xr:uid="{00000000-0005-0000-0000-000089030000}"/>
    <cellStyle name="40% - Accent1 17 2" xfId="909" xr:uid="{00000000-0005-0000-0000-00008A030000}"/>
    <cellStyle name="40% - Accent1 17 3" xfId="910" xr:uid="{00000000-0005-0000-0000-00008B030000}"/>
    <cellStyle name="40% - Accent1 18" xfId="911" xr:uid="{00000000-0005-0000-0000-00008C030000}"/>
    <cellStyle name="40% - Accent1 18 2" xfId="912" xr:uid="{00000000-0005-0000-0000-00008D030000}"/>
    <cellStyle name="40% - Accent1 18 3" xfId="913" xr:uid="{00000000-0005-0000-0000-00008E030000}"/>
    <cellStyle name="40% - Accent1 19" xfId="914" xr:uid="{00000000-0005-0000-0000-00008F030000}"/>
    <cellStyle name="40% - Accent1 19 2" xfId="915" xr:uid="{00000000-0005-0000-0000-000090030000}"/>
    <cellStyle name="40% - Accent1 19 3" xfId="916" xr:uid="{00000000-0005-0000-0000-000091030000}"/>
    <cellStyle name="40% - Accent1 2" xfId="917" xr:uid="{00000000-0005-0000-0000-000092030000}"/>
    <cellStyle name="40% - Accent1 2 2" xfId="918" xr:uid="{00000000-0005-0000-0000-000093030000}"/>
    <cellStyle name="40% - Accent1 2 2 2" xfId="919" xr:uid="{00000000-0005-0000-0000-000094030000}"/>
    <cellStyle name="40% - Accent1 2 2 3" xfId="920" xr:uid="{00000000-0005-0000-0000-000095030000}"/>
    <cellStyle name="40% - Accent1 2 3" xfId="921" xr:uid="{00000000-0005-0000-0000-000096030000}"/>
    <cellStyle name="40% - Accent1 2 3 2" xfId="922" xr:uid="{00000000-0005-0000-0000-000097030000}"/>
    <cellStyle name="40% - Accent1 2 3 3" xfId="923" xr:uid="{00000000-0005-0000-0000-000098030000}"/>
    <cellStyle name="40% - Accent1 2 4" xfId="924" xr:uid="{00000000-0005-0000-0000-000099030000}"/>
    <cellStyle name="40% - Accent1 2 4 2" xfId="925" xr:uid="{00000000-0005-0000-0000-00009A030000}"/>
    <cellStyle name="40% - Accent1 2 4 3" xfId="926" xr:uid="{00000000-0005-0000-0000-00009B030000}"/>
    <cellStyle name="40% - Accent1 2 5" xfId="927" xr:uid="{00000000-0005-0000-0000-00009C030000}"/>
    <cellStyle name="40% - Accent1 2 5 2" xfId="928" xr:uid="{00000000-0005-0000-0000-00009D030000}"/>
    <cellStyle name="40% - Accent1 2 5 3" xfId="929" xr:uid="{00000000-0005-0000-0000-00009E030000}"/>
    <cellStyle name="40% - Accent1 2 6" xfId="930" xr:uid="{00000000-0005-0000-0000-00009F030000}"/>
    <cellStyle name="40% - Accent1 2 6 2" xfId="931" xr:uid="{00000000-0005-0000-0000-0000A0030000}"/>
    <cellStyle name="40% - Accent1 2 6 3" xfId="932" xr:uid="{00000000-0005-0000-0000-0000A1030000}"/>
    <cellStyle name="40% - Accent1 2 7" xfId="933" xr:uid="{00000000-0005-0000-0000-0000A2030000}"/>
    <cellStyle name="40% - Accent1 2 8" xfId="934" xr:uid="{00000000-0005-0000-0000-0000A3030000}"/>
    <cellStyle name="40% - Accent1 2_Book1" xfId="935" xr:uid="{00000000-0005-0000-0000-0000A4030000}"/>
    <cellStyle name="40% - Accent1 3" xfId="936" xr:uid="{00000000-0005-0000-0000-0000A5030000}"/>
    <cellStyle name="40% - Accent1 3 2" xfId="937" xr:uid="{00000000-0005-0000-0000-0000A6030000}"/>
    <cellStyle name="40% - Accent1 3 2 2" xfId="938" xr:uid="{00000000-0005-0000-0000-0000A7030000}"/>
    <cellStyle name="40% - Accent1 3 2 3" xfId="939" xr:uid="{00000000-0005-0000-0000-0000A8030000}"/>
    <cellStyle name="40% - Accent1 3 3" xfId="940" xr:uid="{00000000-0005-0000-0000-0000A9030000}"/>
    <cellStyle name="40% - Accent1 3 3 2" xfId="941" xr:uid="{00000000-0005-0000-0000-0000AA030000}"/>
    <cellStyle name="40% - Accent1 3 3 3" xfId="942" xr:uid="{00000000-0005-0000-0000-0000AB030000}"/>
    <cellStyle name="40% - Accent1 3 4" xfId="943" xr:uid="{00000000-0005-0000-0000-0000AC030000}"/>
    <cellStyle name="40% - Accent1 3 4 2" xfId="944" xr:uid="{00000000-0005-0000-0000-0000AD030000}"/>
    <cellStyle name="40% - Accent1 3 4 3" xfId="945" xr:uid="{00000000-0005-0000-0000-0000AE030000}"/>
    <cellStyle name="40% - Accent1 3 5" xfId="946" xr:uid="{00000000-0005-0000-0000-0000AF030000}"/>
    <cellStyle name="40% - Accent1 3 6" xfId="947" xr:uid="{00000000-0005-0000-0000-0000B0030000}"/>
    <cellStyle name="40% - Accent1 4" xfId="948" xr:uid="{00000000-0005-0000-0000-0000B1030000}"/>
    <cellStyle name="40% - Accent1 4 2" xfId="949" xr:uid="{00000000-0005-0000-0000-0000B2030000}"/>
    <cellStyle name="40% - Accent1 4 3" xfId="950" xr:uid="{00000000-0005-0000-0000-0000B3030000}"/>
    <cellStyle name="40% - Accent1 5" xfId="951" xr:uid="{00000000-0005-0000-0000-0000B4030000}"/>
    <cellStyle name="40% - Accent1 5 2" xfId="952" xr:uid="{00000000-0005-0000-0000-0000B5030000}"/>
    <cellStyle name="40% - Accent1 5 3" xfId="953" xr:uid="{00000000-0005-0000-0000-0000B6030000}"/>
    <cellStyle name="40% - Accent1 6" xfId="954" xr:uid="{00000000-0005-0000-0000-0000B7030000}"/>
    <cellStyle name="40% - Accent1 6 2" xfId="955" xr:uid="{00000000-0005-0000-0000-0000B8030000}"/>
    <cellStyle name="40% - Accent1 6 3" xfId="956" xr:uid="{00000000-0005-0000-0000-0000B9030000}"/>
    <cellStyle name="40% - Accent1 7" xfId="957" xr:uid="{00000000-0005-0000-0000-0000BA030000}"/>
    <cellStyle name="40% - Accent1 7 2" xfId="958" xr:uid="{00000000-0005-0000-0000-0000BB030000}"/>
    <cellStyle name="40% - Accent1 7 3" xfId="959" xr:uid="{00000000-0005-0000-0000-0000BC030000}"/>
    <cellStyle name="40% - Accent1 8" xfId="960" xr:uid="{00000000-0005-0000-0000-0000BD030000}"/>
    <cellStyle name="40% - Accent1 8 2" xfId="961" xr:uid="{00000000-0005-0000-0000-0000BE030000}"/>
    <cellStyle name="40% - Accent1 8 3" xfId="962" xr:uid="{00000000-0005-0000-0000-0000BF030000}"/>
    <cellStyle name="40% - Accent1 9" xfId="963" xr:uid="{00000000-0005-0000-0000-0000C0030000}"/>
    <cellStyle name="40% - Accent1 9 2" xfId="964" xr:uid="{00000000-0005-0000-0000-0000C1030000}"/>
    <cellStyle name="40% - Accent1 9 3" xfId="965" xr:uid="{00000000-0005-0000-0000-0000C2030000}"/>
    <cellStyle name="40% - Accent2 10" xfId="966" xr:uid="{00000000-0005-0000-0000-0000C3030000}"/>
    <cellStyle name="40% - Accent2 10 2" xfId="967" xr:uid="{00000000-0005-0000-0000-0000C4030000}"/>
    <cellStyle name="40% - Accent2 10 3" xfId="968" xr:uid="{00000000-0005-0000-0000-0000C5030000}"/>
    <cellStyle name="40% - Accent2 11" xfId="969" xr:uid="{00000000-0005-0000-0000-0000C6030000}"/>
    <cellStyle name="40% - Accent2 11 2" xfId="970" xr:uid="{00000000-0005-0000-0000-0000C7030000}"/>
    <cellStyle name="40% - Accent2 11 3" xfId="971" xr:uid="{00000000-0005-0000-0000-0000C8030000}"/>
    <cellStyle name="40% - Accent2 12" xfId="972" xr:uid="{00000000-0005-0000-0000-0000C9030000}"/>
    <cellStyle name="40% - Accent2 12 2" xfId="973" xr:uid="{00000000-0005-0000-0000-0000CA030000}"/>
    <cellStyle name="40% - Accent2 12 3" xfId="974" xr:uid="{00000000-0005-0000-0000-0000CB030000}"/>
    <cellStyle name="40% - Accent2 13" xfId="975" xr:uid="{00000000-0005-0000-0000-0000CC030000}"/>
    <cellStyle name="40% - Accent2 13 2" xfId="976" xr:uid="{00000000-0005-0000-0000-0000CD030000}"/>
    <cellStyle name="40% - Accent2 13 3" xfId="977" xr:uid="{00000000-0005-0000-0000-0000CE030000}"/>
    <cellStyle name="40% - Accent2 14" xfId="978" xr:uid="{00000000-0005-0000-0000-0000CF030000}"/>
    <cellStyle name="40% - Accent2 14 2" xfId="979" xr:uid="{00000000-0005-0000-0000-0000D0030000}"/>
    <cellStyle name="40% - Accent2 14 3" xfId="980" xr:uid="{00000000-0005-0000-0000-0000D1030000}"/>
    <cellStyle name="40% - Accent2 15" xfId="981" xr:uid="{00000000-0005-0000-0000-0000D2030000}"/>
    <cellStyle name="40% - Accent2 15 2" xfId="982" xr:uid="{00000000-0005-0000-0000-0000D3030000}"/>
    <cellStyle name="40% - Accent2 15 3" xfId="983" xr:uid="{00000000-0005-0000-0000-0000D4030000}"/>
    <cellStyle name="40% - Accent2 16" xfId="984" xr:uid="{00000000-0005-0000-0000-0000D5030000}"/>
    <cellStyle name="40% - Accent2 16 2" xfId="985" xr:uid="{00000000-0005-0000-0000-0000D6030000}"/>
    <cellStyle name="40% - Accent2 16 3" xfId="986" xr:uid="{00000000-0005-0000-0000-0000D7030000}"/>
    <cellStyle name="40% - Accent2 17" xfId="987" xr:uid="{00000000-0005-0000-0000-0000D8030000}"/>
    <cellStyle name="40% - Accent2 17 2" xfId="988" xr:uid="{00000000-0005-0000-0000-0000D9030000}"/>
    <cellStyle name="40% - Accent2 17 3" xfId="989" xr:uid="{00000000-0005-0000-0000-0000DA030000}"/>
    <cellStyle name="40% - Accent2 18" xfId="990" xr:uid="{00000000-0005-0000-0000-0000DB030000}"/>
    <cellStyle name="40% - Accent2 18 2" xfId="991" xr:uid="{00000000-0005-0000-0000-0000DC030000}"/>
    <cellStyle name="40% - Accent2 18 3" xfId="992" xr:uid="{00000000-0005-0000-0000-0000DD030000}"/>
    <cellStyle name="40% - Accent2 19" xfId="993" xr:uid="{00000000-0005-0000-0000-0000DE030000}"/>
    <cellStyle name="40% - Accent2 19 2" xfId="994" xr:uid="{00000000-0005-0000-0000-0000DF030000}"/>
    <cellStyle name="40% - Accent2 19 3" xfId="995" xr:uid="{00000000-0005-0000-0000-0000E0030000}"/>
    <cellStyle name="40% - Accent2 2" xfId="996" xr:uid="{00000000-0005-0000-0000-0000E1030000}"/>
    <cellStyle name="40% - Accent2 2 2" xfId="997" xr:uid="{00000000-0005-0000-0000-0000E2030000}"/>
    <cellStyle name="40% - Accent2 2 2 2" xfId="998" xr:uid="{00000000-0005-0000-0000-0000E3030000}"/>
    <cellStyle name="40% - Accent2 2 2 3" xfId="999" xr:uid="{00000000-0005-0000-0000-0000E4030000}"/>
    <cellStyle name="40% - Accent2 2 3" xfId="1000" xr:uid="{00000000-0005-0000-0000-0000E5030000}"/>
    <cellStyle name="40% - Accent2 2 3 2" xfId="1001" xr:uid="{00000000-0005-0000-0000-0000E6030000}"/>
    <cellStyle name="40% - Accent2 2 3 3" xfId="1002" xr:uid="{00000000-0005-0000-0000-0000E7030000}"/>
    <cellStyle name="40% - Accent2 2 4" xfId="1003" xr:uid="{00000000-0005-0000-0000-0000E8030000}"/>
    <cellStyle name="40% - Accent2 2 4 2" xfId="1004" xr:uid="{00000000-0005-0000-0000-0000E9030000}"/>
    <cellStyle name="40% - Accent2 2 4 3" xfId="1005" xr:uid="{00000000-0005-0000-0000-0000EA030000}"/>
    <cellStyle name="40% - Accent2 2 5" xfId="1006" xr:uid="{00000000-0005-0000-0000-0000EB030000}"/>
    <cellStyle name="40% - Accent2 2 5 2" xfId="1007" xr:uid="{00000000-0005-0000-0000-0000EC030000}"/>
    <cellStyle name="40% - Accent2 2 5 3" xfId="1008" xr:uid="{00000000-0005-0000-0000-0000ED030000}"/>
    <cellStyle name="40% - Accent2 2 6" xfId="1009" xr:uid="{00000000-0005-0000-0000-0000EE030000}"/>
    <cellStyle name="40% - Accent2 2 6 2" xfId="1010" xr:uid="{00000000-0005-0000-0000-0000EF030000}"/>
    <cellStyle name="40% - Accent2 2 6 3" xfId="1011" xr:uid="{00000000-0005-0000-0000-0000F0030000}"/>
    <cellStyle name="40% - Accent2 2 7" xfId="1012" xr:uid="{00000000-0005-0000-0000-0000F1030000}"/>
    <cellStyle name="40% - Accent2 2 8" xfId="1013" xr:uid="{00000000-0005-0000-0000-0000F2030000}"/>
    <cellStyle name="40% - Accent2 2_Book1" xfId="1014" xr:uid="{00000000-0005-0000-0000-0000F3030000}"/>
    <cellStyle name="40% - Accent2 3" xfId="1015" xr:uid="{00000000-0005-0000-0000-0000F4030000}"/>
    <cellStyle name="40% - Accent2 3 2" xfId="1016" xr:uid="{00000000-0005-0000-0000-0000F5030000}"/>
    <cellStyle name="40% - Accent2 3 2 2" xfId="1017" xr:uid="{00000000-0005-0000-0000-0000F6030000}"/>
    <cellStyle name="40% - Accent2 3 2 3" xfId="1018" xr:uid="{00000000-0005-0000-0000-0000F7030000}"/>
    <cellStyle name="40% - Accent2 3 3" xfId="1019" xr:uid="{00000000-0005-0000-0000-0000F8030000}"/>
    <cellStyle name="40% - Accent2 3 3 2" xfId="1020" xr:uid="{00000000-0005-0000-0000-0000F9030000}"/>
    <cellStyle name="40% - Accent2 3 3 3" xfId="1021" xr:uid="{00000000-0005-0000-0000-0000FA030000}"/>
    <cellStyle name="40% - Accent2 3 4" xfId="1022" xr:uid="{00000000-0005-0000-0000-0000FB030000}"/>
    <cellStyle name="40% - Accent2 3 4 2" xfId="1023" xr:uid="{00000000-0005-0000-0000-0000FC030000}"/>
    <cellStyle name="40% - Accent2 3 4 3" xfId="1024" xr:uid="{00000000-0005-0000-0000-0000FD030000}"/>
    <cellStyle name="40% - Accent2 3 5" xfId="1025" xr:uid="{00000000-0005-0000-0000-0000FE030000}"/>
    <cellStyle name="40% - Accent2 3 6" xfId="1026" xr:uid="{00000000-0005-0000-0000-0000FF030000}"/>
    <cellStyle name="40% - Accent2 4" xfId="1027" xr:uid="{00000000-0005-0000-0000-000000040000}"/>
    <cellStyle name="40% - Accent2 4 2" xfId="1028" xr:uid="{00000000-0005-0000-0000-000001040000}"/>
    <cellStyle name="40% - Accent2 4 3" xfId="1029" xr:uid="{00000000-0005-0000-0000-000002040000}"/>
    <cellStyle name="40% - Accent2 5" xfId="1030" xr:uid="{00000000-0005-0000-0000-000003040000}"/>
    <cellStyle name="40% - Accent2 5 2" xfId="1031" xr:uid="{00000000-0005-0000-0000-000004040000}"/>
    <cellStyle name="40% - Accent2 5 3" xfId="1032" xr:uid="{00000000-0005-0000-0000-000005040000}"/>
    <cellStyle name="40% - Accent2 6" xfId="1033" xr:uid="{00000000-0005-0000-0000-000006040000}"/>
    <cellStyle name="40% - Accent2 6 2" xfId="1034" xr:uid="{00000000-0005-0000-0000-000007040000}"/>
    <cellStyle name="40% - Accent2 6 3" xfId="1035" xr:uid="{00000000-0005-0000-0000-000008040000}"/>
    <cellStyle name="40% - Accent2 7" xfId="1036" xr:uid="{00000000-0005-0000-0000-000009040000}"/>
    <cellStyle name="40% - Accent2 7 2" xfId="1037" xr:uid="{00000000-0005-0000-0000-00000A040000}"/>
    <cellStyle name="40% - Accent2 7 3" xfId="1038" xr:uid="{00000000-0005-0000-0000-00000B040000}"/>
    <cellStyle name="40% - Accent2 8" xfId="1039" xr:uid="{00000000-0005-0000-0000-00000C040000}"/>
    <cellStyle name="40% - Accent2 8 2" xfId="1040" xr:uid="{00000000-0005-0000-0000-00000D040000}"/>
    <cellStyle name="40% - Accent2 8 3" xfId="1041" xr:uid="{00000000-0005-0000-0000-00000E040000}"/>
    <cellStyle name="40% - Accent2 9" xfId="1042" xr:uid="{00000000-0005-0000-0000-00000F040000}"/>
    <cellStyle name="40% - Accent2 9 2" xfId="1043" xr:uid="{00000000-0005-0000-0000-000010040000}"/>
    <cellStyle name="40% - Accent2 9 3" xfId="1044" xr:uid="{00000000-0005-0000-0000-000011040000}"/>
    <cellStyle name="40% - Accent3 10" xfId="1045" xr:uid="{00000000-0005-0000-0000-000012040000}"/>
    <cellStyle name="40% - Accent3 10 2" xfId="1046" xr:uid="{00000000-0005-0000-0000-000013040000}"/>
    <cellStyle name="40% - Accent3 10 3" xfId="1047" xr:uid="{00000000-0005-0000-0000-000014040000}"/>
    <cellStyle name="40% - Accent3 11" xfId="1048" xr:uid="{00000000-0005-0000-0000-000015040000}"/>
    <cellStyle name="40% - Accent3 11 2" xfId="1049" xr:uid="{00000000-0005-0000-0000-000016040000}"/>
    <cellStyle name="40% - Accent3 11 3" xfId="1050" xr:uid="{00000000-0005-0000-0000-000017040000}"/>
    <cellStyle name="40% - Accent3 12" xfId="1051" xr:uid="{00000000-0005-0000-0000-000018040000}"/>
    <cellStyle name="40% - Accent3 12 2" xfId="1052" xr:uid="{00000000-0005-0000-0000-000019040000}"/>
    <cellStyle name="40% - Accent3 12 3" xfId="1053" xr:uid="{00000000-0005-0000-0000-00001A040000}"/>
    <cellStyle name="40% - Accent3 13" xfId="1054" xr:uid="{00000000-0005-0000-0000-00001B040000}"/>
    <cellStyle name="40% - Accent3 13 2" xfId="1055" xr:uid="{00000000-0005-0000-0000-00001C040000}"/>
    <cellStyle name="40% - Accent3 13 3" xfId="1056" xr:uid="{00000000-0005-0000-0000-00001D040000}"/>
    <cellStyle name="40% - Accent3 14" xfId="1057" xr:uid="{00000000-0005-0000-0000-00001E040000}"/>
    <cellStyle name="40% - Accent3 14 2" xfId="1058" xr:uid="{00000000-0005-0000-0000-00001F040000}"/>
    <cellStyle name="40% - Accent3 14 3" xfId="1059" xr:uid="{00000000-0005-0000-0000-000020040000}"/>
    <cellStyle name="40% - Accent3 15" xfId="1060" xr:uid="{00000000-0005-0000-0000-000021040000}"/>
    <cellStyle name="40% - Accent3 15 2" xfId="1061" xr:uid="{00000000-0005-0000-0000-000022040000}"/>
    <cellStyle name="40% - Accent3 15 3" xfId="1062" xr:uid="{00000000-0005-0000-0000-000023040000}"/>
    <cellStyle name="40% - Accent3 16" xfId="1063" xr:uid="{00000000-0005-0000-0000-000024040000}"/>
    <cellStyle name="40% - Accent3 16 2" xfId="1064" xr:uid="{00000000-0005-0000-0000-000025040000}"/>
    <cellStyle name="40% - Accent3 16 3" xfId="1065" xr:uid="{00000000-0005-0000-0000-000026040000}"/>
    <cellStyle name="40% - Accent3 17" xfId="1066" xr:uid="{00000000-0005-0000-0000-000027040000}"/>
    <cellStyle name="40% - Accent3 17 2" xfId="1067" xr:uid="{00000000-0005-0000-0000-000028040000}"/>
    <cellStyle name="40% - Accent3 17 3" xfId="1068" xr:uid="{00000000-0005-0000-0000-000029040000}"/>
    <cellStyle name="40% - Accent3 18" xfId="1069" xr:uid="{00000000-0005-0000-0000-00002A040000}"/>
    <cellStyle name="40% - Accent3 18 2" xfId="1070" xr:uid="{00000000-0005-0000-0000-00002B040000}"/>
    <cellStyle name="40% - Accent3 18 3" xfId="1071" xr:uid="{00000000-0005-0000-0000-00002C040000}"/>
    <cellStyle name="40% - Accent3 19" xfId="1072" xr:uid="{00000000-0005-0000-0000-00002D040000}"/>
    <cellStyle name="40% - Accent3 19 2" xfId="1073" xr:uid="{00000000-0005-0000-0000-00002E040000}"/>
    <cellStyle name="40% - Accent3 19 3" xfId="1074" xr:uid="{00000000-0005-0000-0000-00002F040000}"/>
    <cellStyle name="40% - Accent3 2" xfId="1075" xr:uid="{00000000-0005-0000-0000-000030040000}"/>
    <cellStyle name="40% - Accent3 2 2" xfId="1076" xr:uid="{00000000-0005-0000-0000-000031040000}"/>
    <cellStyle name="40% - Accent3 2 2 2" xfId="1077" xr:uid="{00000000-0005-0000-0000-000032040000}"/>
    <cellStyle name="40% - Accent3 2 2 3" xfId="1078" xr:uid="{00000000-0005-0000-0000-000033040000}"/>
    <cellStyle name="40% - Accent3 2 3" xfId="1079" xr:uid="{00000000-0005-0000-0000-000034040000}"/>
    <cellStyle name="40% - Accent3 2 3 2" xfId="1080" xr:uid="{00000000-0005-0000-0000-000035040000}"/>
    <cellStyle name="40% - Accent3 2 3 3" xfId="1081" xr:uid="{00000000-0005-0000-0000-000036040000}"/>
    <cellStyle name="40% - Accent3 2 4" xfId="1082" xr:uid="{00000000-0005-0000-0000-000037040000}"/>
    <cellStyle name="40% - Accent3 2 4 2" xfId="1083" xr:uid="{00000000-0005-0000-0000-000038040000}"/>
    <cellStyle name="40% - Accent3 2 4 3" xfId="1084" xr:uid="{00000000-0005-0000-0000-000039040000}"/>
    <cellStyle name="40% - Accent3 2 5" xfId="1085" xr:uid="{00000000-0005-0000-0000-00003A040000}"/>
    <cellStyle name="40% - Accent3 2 5 2" xfId="1086" xr:uid="{00000000-0005-0000-0000-00003B040000}"/>
    <cellStyle name="40% - Accent3 2 5 3" xfId="1087" xr:uid="{00000000-0005-0000-0000-00003C040000}"/>
    <cellStyle name="40% - Accent3 2 6" xfId="1088" xr:uid="{00000000-0005-0000-0000-00003D040000}"/>
    <cellStyle name="40% - Accent3 2 6 2" xfId="1089" xr:uid="{00000000-0005-0000-0000-00003E040000}"/>
    <cellStyle name="40% - Accent3 2 6 3" xfId="1090" xr:uid="{00000000-0005-0000-0000-00003F040000}"/>
    <cellStyle name="40% - Accent3 2 7" xfId="1091" xr:uid="{00000000-0005-0000-0000-000040040000}"/>
    <cellStyle name="40% - Accent3 2 8" xfId="1092" xr:uid="{00000000-0005-0000-0000-000041040000}"/>
    <cellStyle name="40% - Accent3 2_Book1" xfId="1093" xr:uid="{00000000-0005-0000-0000-000042040000}"/>
    <cellStyle name="40% - Accent3 3" xfId="1094" xr:uid="{00000000-0005-0000-0000-000043040000}"/>
    <cellStyle name="40% - Accent3 3 2" xfId="1095" xr:uid="{00000000-0005-0000-0000-000044040000}"/>
    <cellStyle name="40% - Accent3 3 2 2" xfId="1096" xr:uid="{00000000-0005-0000-0000-000045040000}"/>
    <cellStyle name="40% - Accent3 3 2 3" xfId="1097" xr:uid="{00000000-0005-0000-0000-000046040000}"/>
    <cellStyle name="40% - Accent3 3 3" xfId="1098" xr:uid="{00000000-0005-0000-0000-000047040000}"/>
    <cellStyle name="40% - Accent3 3 3 2" xfId="1099" xr:uid="{00000000-0005-0000-0000-000048040000}"/>
    <cellStyle name="40% - Accent3 3 3 3" xfId="1100" xr:uid="{00000000-0005-0000-0000-000049040000}"/>
    <cellStyle name="40% - Accent3 3 4" xfId="1101" xr:uid="{00000000-0005-0000-0000-00004A040000}"/>
    <cellStyle name="40% - Accent3 3 4 2" xfId="1102" xr:uid="{00000000-0005-0000-0000-00004B040000}"/>
    <cellStyle name="40% - Accent3 3 4 3" xfId="1103" xr:uid="{00000000-0005-0000-0000-00004C040000}"/>
    <cellStyle name="40% - Accent3 3 5" xfId="1104" xr:uid="{00000000-0005-0000-0000-00004D040000}"/>
    <cellStyle name="40% - Accent3 3 6" xfId="1105" xr:uid="{00000000-0005-0000-0000-00004E040000}"/>
    <cellStyle name="40% - Accent3 4" xfId="1106" xr:uid="{00000000-0005-0000-0000-00004F040000}"/>
    <cellStyle name="40% - Accent3 4 2" xfId="1107" xr:uid="{00000000-0005-0000-0000-000050040000}"/>
    <cellStyle name="40% - Accent3 4 3" xfId="1108" xr:uid="{00000000-0005-0000-0000-000051040000}"/>
    <cellStyle name="40% - Accent3 5" xfId="1109" xr:uid="{00000000-0005-0000-0000-000052040000}"/>
    <cellStyle name="40% - Accent3 5 2" xfId="1110" xr:uid="{00000000-0005-0000-0000-000053040000}"/>
    <cellStyle name="40% - Accent3 5 3" xfId="1111" xr:uid="{00000000-0005-0000-0000-000054040000}"/>
    <cellStyle name="40% - Accent3 6" xfId="1112" xr:uid="{00000000-0005-0000-0000-000055040000}"/>
    <cellStyle name="40% - Accent3 6 2" xfId="1113" xr:uid="{00000000-0005-0000-0000-000056040000}"/>
    <cellStyle name="40% - Accent3 6 3" xfId="1114" xr:uid="{00000000-0005-0000-0000-000057040000}"/>
    <cellStyle name="40% - Accent3 7" xfId="1115" xr:uid="{00000000-0005-0000-0000-000058040000}"/>
    <cellStyle name="40% - Accent3 7 2" xfId="1116" xr:uid="{00000000-0005-0000-0000-000059040000}"/>
    <cellStyle name="40% - Accent3 7 3" xfId="1117" xr:uid="{00000000-0005-0000-0000-00005A040000}"/>
    <cellStyle name="40% - Accent3 8" xfId="1118" xr:uid="{00000000-0005-0000-0000-00005B040000}"/>
    <cellStyle name="40% - Accent3 8 2" xfId="1119" xr:uid="{00000000-0005-0000-0000-00005C040000}"/>
    <cellStyle name="40% - Accent3 8 3" xfId="1120" xr:uid="{00000000-0005-0000-0000-00005D040000}"/>
    <cellStyle name="40% - Accent3 9" xfId="1121" xr:uid="{00000000-0005-0000-0000-00005E040000}"/>
    <cellStyle name="40% - Accent3 9 2" xfId="1122" xr:uid="{00000000-0005-0000-0000-00005F040000}"/>
    <cellStyle name="40% - Accent3 9 3" xfId="1123" xr:uid="{00000000-0005-0000-0000-000060040000}"/>
    <cellStyle name="40% - Accent4 10" xfId="1124" xr:uid="{00000000-0005-0000-0000-000061040000}"/>
    <cellStyle name="40% - Accent4 10 2" xfId="1125" xr:uid="{00000000-0005-0000-0000-000062040000}"/>
    <cellStyle name="40% - Accent4 10 3" xfId="1126" xr:uid="{00000000-0005-0000-0000-000063040000}"/>
    <cellStyle name="40% - Accent4 11" xfId="1127" xr:uid="{00000000-0005-0000-0000-000064040000}"/>
    <cellStyle name="40% - Accent4 11 2" xfId="1128" xr:uid="{00000000-0005-0000-0000-000065040000}"/>
    <cellStyle name="40% - Accent4 11 3" xfId="1129" xr:uid="{00000000-0005-0000-0000-000066040000}"/>
    <cellStyle name="40% - Accent4 12" xfId="1130" xr:uid="{00000000-0005-0000-0000-000067040000}"/>
    <cellStyle name="40% - Accent4 12 2" xfId="1131" xr:uid="{00000000-0005-0000-0000-000068040000}"/>
    <cellStyle name="40% - Accent4 12 3" xfId="1132" xr:uid="{00000000-0005-0000-0000-000069040000}"/>
    <cellStyle name="40% - Accent4 13" xfId="1133" xr:uid="{00000000-0005-0000-0000-00006A040000}"/>
    <cellStyle name="40% - Accent4 13 2" xfId="1134" xr:uid="{00000000-0005-0000-0000-00006B040000}"/>
    <cellStyle name="40% - Accent4 13 3" xfId="1135" xr:uid="{00000000-0005-0000-0000-00006C040000}"/>
    <cellStyle name="40% - Accent4 14" xfId="1136" xr:uid="{00000000-0005-0000-0000-00006D040000}"/>
    <cellStyle name="40% - Accent4 14 2" xfId="1137" xr:uid="{00000000-0005-0000-0000-00006E040000}"/>
    <cellStyle name="40% - Accent4 14 3" xfId="1138" xr:uid="{00000000-0005-0000-0000-00006F040000}"/>
    <cellStyle name="40% - Accent4 15" xfId="1139" xr:uid="{00000000-0005-0000-0000-000070040000}"/>
    <cellStyle name="40% - Accent4 15 2" xfId="1140" xr:uid="{00000000-0005-0000-0000-000071040000}"/>
    <cellStyle name="40% - Accent4 15 3" xfId="1141" xr:uid="{00000000-0005-0000-0000-000072040000}"/>
    <cellStyle name="40% - Accent4 16" xfId="1142" xr:uid="{00000000-0005-0000-0000-000073040000}"/>
    <cellStyle name="40% - Accent4 16 2" xfId="1143" xr:uid="{00000000-0005-0000-0000-000074040000}"/>
    <cellStyle name="40% - Accent4 16 3" xfId="1144" xr:uid="{00000000-0005-0000-0000-000075040000}"/>
    <cellStyle name="40% - Accent4 17" xfId="1145" xr:uid="{00000000-0005-0000-0000-000076040000}"/>
    <cellStyle name="40% - Accent4 17 2" xfId="1146" xr:uid="{00000000-0005-0000-0000-000077040000}"/>
    <cellStyle name="40% - Accent4 17 3" xfId="1147" xr:uid="{00000000-0005-0000-0000-000078040000}"/>
    <cellStyle name="40% - Accent4 18" xfId="1148" xr:uid="{00000000-0005-0000-0000-000079040000}"/>
    <cellStyle name="40% - Accent4 18 2" xfId="1149" xr:uid="{00000000-0005-0000-0000-00007A040000}"/>
    <cellStyle name="40% - Accent4 18 3" xfId="1150" xr:uid="{00000000-0005-0000-0000-00007B040000}"/>
    <cellStyle name="40% - Accent4 19" xfId="1151" xr:uid="{00000000-0005-0000-0000-00007C040000}"/>
    <cellStyle name="40% - Accent4 19 2" xfId="1152" xr:uid="{00000000-0005-0000-0000-00007D040000}"/>
    <cellStyle name="40% - Accent4 19 3" xfId="1153" xr:uid="{00000000-0005-0000-0000-00007E040000}"/>
    <cellStyle name="40% - Accent4 2" xfId="1154" xr:uid="{00000000-0005-0000-0000-00007F040000}"/>
    <cellStyle name="40% - Accent4 2 2" xfId="1155" xr:uid="{00000000-0005-0000-0000-000080040000}"/>
    <cellStyle name="40% - Accent4 2 2 2" xfId="1156" xr:uid="{00000000-0005-0000-0000-000081040000}"/>
    <cellStyle name="40% - Accent4 2 2 3" xfId="1157" xr:uid="{00000000-0005-0000-0000-000082040000}"/>
    <cellStyle name="40% - Accent4 2 3" xfId="1158" xr:uid="{00000000-0005-0000-0000-000083040000}"/>
    <cellStyle name="40% - Accent4 2 3 2" xfId="1159" xr:uid="{00000000-0005-0000-0000-000084040000}"/>
    <cellStyle name="40% - Accent4 2 3 3" xfId="1160" xr:uid="{00000000-0005-0000-0000-000085040000}"/>
    <cellStyle name="40% - Accent4 2 4" xfId="1161" xr:uid="{00000000-0005-0000-0000-000086040000}"/>
    <cellStyle name="40% - Accent4 2 4 2" xfId="1162" xr:uid="{00000000-0005-0000-0000-000087040000}"/>
    <cellStyle name="40% - Accent4 2 4 3" xfId="1163" xr:uid="{00000000-0005-0000-0000-000088040000}"/>
    <cellStyle name="40% - Accent4 2 5" xfId="1164" xr:uid="{00000000-0005-0000-0000-000089040000}"/>
    <cellStyle name="40% - Accent4 2 5 2" xfId="1165" xr:uid="{00000000-0005-0000-0000-00008A040000}"/>
    <cellStyle name="40% - Accent4 2 5 3" xfId="1166" xr:uid="{00000000-0005-0000-0000-00008B040000}"/>
    <cellStyle name="40% - Accent4 2 6" xfId="1167" xr:uid="{00000000-0005-0000-0000-00008C040000}"/>
    <cellStyle name="40% - Accent4 2 6 2" xfId="1168" xr:uid="{00000000-0005-0000-0000-00008D040000}"/>
    <cellStyle name="40% - Accent4 2 6 3" xfId="1169" xr:uid="{00000000-0005-0000-0000-00008E040000}"/>
    <cellStyle name="40% - Accent4 2 7" xfId="1170" xr:uid="{00000000-0005-0000-0000-00008F040000}"/>
    <cellStyle name="40% - Accent4 2 8" xfId="1171" xr:uid="{00000000-0005-0000-0000-000090040000}"/>
    <cellStyle name="40% - Accent4 2_Book1" xfId="1172" xr:uid="{00000000-0005-0000-0000-000091040000}"/>
    <cellStyle name="40% - Accent4 3" xfId="1173" xr:uid="{00000000-0005-0000-0000-000092040000}"/>
    <cellStyle name="40% - Accent4 3 2" xfId="1174" xr:uid="{00000000-0005-0000-0000-000093040000}"/>
    <cellStyle name="40% - Accent4 3 2 2" xfId="1175" xr:uid="{00000000-0005-0000-0000-000094040000}"/>
    <cellStyle name="40% - Accent4 3 2 3" xfId="1176" xr:uid="{00000000-0005-0000-0000-000095040000}"/>
    <cellStyle name="40% - Accent4 3 3" xfId="1177" xr:uid="{00000000-0005-0000-0000-000096040000}"/>
    <cellStyle name="40% - Accent4 3 3 2" xfId="1178" xr:uid="{00000000-0005-0000-0000-000097040000}"/>
    <cellStyle name="40% - Accent4 3 3 3" xfId="1179" xr:uid="{00000000-0005-0000-0000-000098040000}"/>
    <cellStyle name="40% - Accent4 3 4" xfId="1180" xr:uid="{00000000-0005-0000-0000-000099040000}"/>
    <cellStyle name="40% - Accent4 3 4 2" xfId="1181" xr:uid="{00000000-0005-0000-0000-00009A040000}"/>
    <cellStyle name="40% - Accent4 3 4 3" xfId="1182" xr:uid="{00000000-0005-0000-0000-00009B040000}"/>
    <cellStyle name="40% - Accent4 3 5" xfId="1183" xr:uid="{00000000-0005-0000-0000-00009C040000}"/>
    <cellStyle name="40% - Accent4 3 6" xfId="1184" xr:uid="{00000000-0005-0000-0000-00009D040000}"/>
    <cellStyle name="40% - Accent4 4" xfId="1185" xr:uid="{00000000-0005-0000-0000-00009E040000}"/>
    <cellStyle name="40% - Accent4 4 2" xfId="1186" xr:uid="{00000000-0005-0000-0000-00009F040000}"/>
    <cellStyle name="40% - Accent4 4 3" xfId="1187" xr:uid="{00000000-0005-0000-0000-0000A0040000}"/>
    <cellStyle name="40% - Accent4 5" xfId="1188" xr:uid="{00000000-0005-0000-0000-0000A1040000}"/>
    <cellStyle name="40% - Accent4 5 2" xfId="1189" xr:uid="{00000000-0005-0000-0000-0000A2040000}"/>
    <cellStyle name="40% - Accent4 5 3" xfId="1190" xr:uid="{00000000-0005-0000-0000-0000A3040000}"/>
    <cellStyle name="40% - Accent4 6" xfId="1191" xr:uid="{00000000-0005-0000-0000-0000A4040000}"/>
    <cellStyle name="40% - Accent4 6 2" xfId="1192" xr:uid="{00000000-0005-0000-0000-0000A5040000}"/>
    <cellStyle name="40% - Accent4 6 3" xfId="1193" xr:uid="{00000000-0005-0000-0000-0000A6040000}"/>
    <cellStyle name="40% - Accent4 7" xfId="1194" xr:uid="{00000000-0005-0000-0000-0000A7040000}"/>
    <cellStyle name="40% - Accent4 7 2" xfId="1195" xr:uid="{00000000-0005-0000-0000-0000A8040000}"/>
    <cellStyle name="40% - Accent4 7 3" xfId="1196" xr:uid="{00000000-0005-0000-0000-0000A9040000}"/>
    <cellStyle name="40% - Accent4 8" xfId="1197" xr:uid="{00000000-0005-0000-0000-0000AA040000}"/>
    <cellStyle name="40% - Accent4 8 2" xfId="1198" xr:uid="{00000000-0005-0000-0000-0000AB040000}"/>
    <cellStyle name="40% - Accent4 8 3" xfId="1199" xr:uid="{00000000-0005-0000-0000-0000AC040000}"/>
    <cellStyle name="40% - Accent4 9" xfId="1200" xr:uid="{00000000-0005-0000-0000-0000AD040000}"/>
    <cellStyle name="40% - Accent4 9 2" xfId="1201" xr:uid="{00000000-0005-0000-0000-0000AE040000}"/>
    <cellStyle name="40% - Accent4 9 3" xfId="1202" xr:uid="{00000000-0005-0000-0000-0000AF040000}"/>
    <cellStyle name="40% - Accent5 10" xfId="1203" xr:uid="{00000000-0005-0000-0000-0000B0040000}"/>
    <cellStyle name="40% - Accent5 10 2" xfId="1204" xr:uid="{00000000-0005-0000-0000-0000B1040000}"/>
    <cellStyle name="40% - Accent5 10 3" xfId="1205" xr:uid="{00000000-0005-0000-0000-0000B2040000}"/>
    <cellStyle name="40% - Accent5 11" xfId="1206" xr:uid="{00000000-0005-0000-0000-0000B3040000}"/>
    <cellStyle name="40% - Accent5 11 2" xfId="1207" xr:uid="{00000000-0005-0000-0000-0000B4040000}"/>
    <cellStyle name="40% - Accent5 11 3" xfId="1208" xr:uid="{00000000-0005-0000-0000-0000B5040000}"/>
    <cellStyle name="40% - Accent5 12" xfId="1209" xr:uid="{00000000-0005-0000-0000-0000B6040000}"/>
    <cellStyle name="40% - Accent5 12 2" xfId="1210" xr:uid="{00000000-0005-0000-0000-0000B7040000}"/>
    <cellStyle name="40% - Accent5 12 3" xfId="1211" xr:uid="{00000000-0005-0000-0000-0000B8040000}"/>
    <cellStyle name="40% - Accent5 13" xfId="1212" xr:uid="{00000000-0005-0000-0000-0000B9040000}"/>
    <cellStyle name="40% - Accent5 13 2" xfId="1213" xr:uid="{00000000-0005-0000-0000-0000BA040000}"/>
    <cellStyle name="40% - Accent5 13 3" xfId="1214" xr:uid="{00000000-0005-0000-0000-0000BB040000}"/>
    <cellStyle name="40% - Accent5 14" xfId="1215" xr:uid="{00000000-0005-0000-0000-0000BC040000}"/>
    <cellStyle name="40% - Accent5 14 2" xfId="1216" xr:uid="{00000000-0005-0000-0000-0000BD040000}"/>
    <cellStyle name="40% - Accent5 14 3" xfId="1217" xr:uid="{00000000-0005-0000-0000-0000BE040000}"/>
    <cellStyle name="40% - Accent5 15" xfId="1218" xr:uid="{00000000-0005-0000-0000-0000BF040000}"/>
    <cellStyle name="40% - Accent5 15 2" xfId="1219" xr:uid="{00000000-0005-0000-0000-0000C0040000}"/>
    <cellStyle name="40% - Accent5 15 3" xfId="1220" xr:uid="{00000000-0005-0000-0000-0000C1040000}"/>
    <cellStyle name="40% - Accent5 16" xfId="1221" xr:uid="{00000000-0005-0000-0000-0000C2040000}"/>
    <cellStyle name="40% - Accent5 16 2" xfId="1222" xr:uid="{00000000-0005-0000-0000-0000C3040000}"/>
    <cellStyle name="40% - Accent5 16 3" xfId="1223" xr:uid="{00000000-0005-0000-0000-0000C4040000}"/>
    <cellStyle name="40% - Accent5 17" xfId="1224" xr:uid="{00000000-0005-0000-0000-0000C5040000}"/>
    <cellStyle name="40% - Accent5 17 2" xfId="1225" xr:uid="{00000000-0005-0000-0000-0000C6040000}"/>
    <cellStyle name="40% - Accent5 17 3" xfId="1226" xr:uid="{00000000-0005-0000-0000-0000C7040000}"/>
    <cellStyle name="40% - Accent5 18" xfId="1227" xr:uid="{00000000-0005-0000-0000-0000C8040000}"/>
    <cellStyle name="40% - Accent5 18 2" xfId="1228" xr:uid="{00000000-0005-0000-0000-0000C9040000}"/>
    <cellStyle name="40% - Accent5 18 3" xfId="1229" xr:uid="{00000000-0005-0000-0000-0000CA040000}"/>
    <cellStyle name="40% - Accent5 19" xfId="1230" xr:uid="{00000000-0005-0000-0000-0000CB040000}"/>
    <cellStyle name="40% - Accent5 19 2" xfId="1231" xr:uid="{00000000-0005-0000-0000-0000CC040000}"/>
    <cellStyle name="40% - Accent5 19 3" xfId="1232" xr:uid="{00000000-0005-0000-0000-0000CD040000}"/>
    <cellStyle name="40% - Accent5 2" xfId="1233" xr:uid="{00000000-0005-0000-0000-0000CE040000}"/>
    <cellStyle name="40% - Accent5 2 2" xfId="1234" xr:uid="{00000000-0005-0000-0000-0000CF040000}"/>
    <cellStyle name="40% - Accent5 2 2 2" xfId="1235" xr:uid="{00000000-0005-0000-0000-0000D0040000}"/>
    <cellStyle name="40% - Accent5 2 2 3" xfId="1236" xr:uid="{00000000-0005-0000-0000-0000D1040000}"/>
    <cellStyle name="40% - Accent5 2 3" xfId="1237" xr:uid="{00000000-0005-0000-0000-0000D2040000}"/>
    <cellStyle name="40% - Accent5 2 3 2" xfId="1238" xr:uid="{00000000-0005-0000-0000-0000D3040000}"/>
    <cellStyle name="40% - Accent5 2 3 3" xfId="1239" xr:uid="{00000000-0005-0000-0000-0000D4040000}"/>
    <cellStyle name="40% - Accent5 2 4" xfId="1240" xr:uid="{00000000-0005-0000-0000-0000D5040000}"/>
    <cellStyle name="40% - Accent5 2 4 2" xfId="1241" xr:uid="{00000000-0005-0000-0000-0000D6040000}"/>
    <cellStyle name="40% - Accent5 2 4 3" xfId="1242" xr:uid="{00000000-0005-0000-0000-0000D7040000}"/>
    <cellStyle name="40% - Accent5 2 5" xfId="1243" xr:uid="{00000000-0005-0000-0000-0000D8040000}"/>
    <cellStyle name="40% - Accent5 2 5 2" xfId="1244" xr:uid="{00000000-0005-0000-0000-0000D9040000}"/>
    <cellStyle name="40% - Accent5 2 5 3" xfId="1245" xr:uid="{00000000-0005-0000-0000-0000DA040000}"/>
    <cellStyle name="40% - Accent5 2 6" xfId="1246" xr:uid="{00000000-0005-0000-0000-0000DB040000}"/>
    <cellStyle name="40% - Accent5 2 6 2" xfId="1247" xr:uid="{00000000-0005-0000-0000-0000DC040000}"/>
    <cellStyle name="40% - Accent5 2 6 3" xfId="1248" xr:uid="{00000000-0005-0000-0000-0000DD040000}"/>
    <cellStyle name="40% - Accent5 2 7" xfId="1249" xr:uid="{00000000-0005-0000-0000-0000DE040000}"/>
    <cellStyle name="40% - Accent5 2 8" xfId="1250" xr:uid="{00000000-0005-0000-0000-0000DF040000}"/>
    <cellStyle name="40% - Accent5 2_Book1" xfId="1251" xr:uid="{00000000-0005-0000-0000-0000E0040000}"/>
    <cellStyle name="40% - Accent5 3" xfId="1252" xr:uid="{00000000-0005-0000-0000-0000E1040000}"/>
    <cellStyle name="40% - Accent5 3 2" xfId="1253" xr:uid="{00000000-0005-0000-0000-0000E2040000}"/>
    <cellStyle name="40% - Accent5 3 2 2" xfId="1254" xr:uid="{00000000-0005-0000-0000-0000E3040000}"/>
    <cellStyle name="40% - Accent5 3 2 3" xfId="1255" xr:uid="{00000000-0005-0000-0000-0000E4040000}"/>
    <cellStyle name="40% - Accent5 3 3" xfId="1256" xr:uid="{00000000-0005-0000-0000-0000E5040000}"/>
    <cellStyle name="40% - Accent5 3 3 2" xfId="1257" xr:uid="{00000000-0005-0000-0000-0000E6040000}"/>
    <cellStyle name="40% - Accent5 3 3 3" xfId="1258" xr:uid="{00000000-0005-0000-0000-0000E7040000}"/>
    <cellStyle name="40% - Accent5 3 4" xfId="1259" xr:uid="{00000000-0005-0000-0000-0000E8040000}"/>
    <cellStyle name="40% - Accent5 3 4 2" xfId="1260" xr:uid="{00000000-0005-0000-0000-0000E9040000}"/>
    <cellStyle name="40% - Accent5 3 4 3" xfId="1261" xr:uid="{00000000-0005-0000-0000-0000EA040000}"/>
    <cellStyle name="40% - Accent5 3 5" xfId="1262" xr:uid="{00000000-0005-0000-0000-0000EB040000}"/>
    <cellStyle name="40% - Accent5 3 6" xfId="1263" xr:uid="{00000000-0005-0000-0000-0000EC040000}"/>
    <cellStyle name="40% - Accent5 4" xfId="1264" xr:uid="{00000000-0005-0000-0000-0000ED040000}"/>
    <cellStyle name="40% - Accent5 4 2" xfId="1265" xr:uid="{00000000-0005-0000-0000-0000EE040000}"/>
    <cellStyle name="40% - Accent5 4 3" xfId="1266" xr:uid="{00000000-0005-0000-0000-0000EF040000}"/>
    <cellStyle name="40% - Accent5 5" xfId="1267" xr:uid="{00000000-0005-0000-0000-0000F0040000}"/>
    <cellStyle name="40% - Accent5 5 2" xfId="1268" xr:uid="{00000000-0005-0000-0000-0000F1040000}"/>
    <cellStyle name="40% - Accent5 5 3" xfId="1269" xr:uid="{00000000-0005-0000-0000-0000F2040000}"/>
    <cellStyle name="40% - Accent5 6" xfId="1270" xr:uid="{00000000-0005-0000-0000-0000F3040000}"/>
    <cellStyle name="40% - Accent5 6 2" xfId="1271" xr:uid="{00000000-0005-0000-0000-0000F4040000}"/>
    <cellStyle name="40% - Accent5 6 3" xfId="1272" xr:uid="{00000000-0005-0000-0000-0000F5040000}"/>
    <cellStyle name="40% - Accent5 7" xfId="1273" xr:uid="{00000000-0005-0000-0000-0000F6040000}"/>
    <cellStyle name="40% - Accent5 7 2" xfId="1274" xr:uid="{00000000-0005-0000-0000-0000F7040000}"/>
    <cellStyle name="40% - Accent5 7 3" xfId="1275" xr:uid="{00000000-0005-0000-0000-0000F8040000}"/>
    <cellStyle name="40% - Accent5 8" xfId="1276" xr:uid="{00000000-0005-0000-0000-0000F9040000}"/>
    <cellStyle name="40% - Accent5 8 2" xfId="1277" xr:uid="{00000000-0005-0000-0000-0000FA040000}"/>
    <cellStyle name="40% - Accent5 8 3" xfId="1278" xr:uid="{00000000-0005-0000-0000-0000FB040000}"/>
    <cellStyle name="40% - Accent5 9" xfId="1279" xr:uid="{00000000-0005-0000-0000-0000FC040000}"/>
    <cellStyle name="40% - Accent5 9 2" xfId="1280" xr:uid="{00000000-0005-0000-0000-0000FD040000}"/>
    <cellStyle name="40% - Accent5 9 3" xfId="1281" xr:uid="{00000000-0005-0000-0000-0000FE040000}"/>
    <cellStyle name="40% - Accent6 10" xfId="1282" xr:uid="{00000000-0005-0000-0000-0000FF040000}"/>
    <cellStyle name="40% - Accent6 10 2" xfId="1283" xr:uid="{00000000-0005-0000-0000-000000050000}"/>
    <cellStyle name="40% - Accent6 10 3" xfId="1284" xr:uid="{00000000-0005-0000-0000-000001050000}"/>
    <cellStyle name="40% - Accent6 11" xfId="1285" xr:uid="{00000000-0005-0000-0000-000002050000}"/>
    <cellStyle name="40% - Accent6 11 2" xfId="1286" xr:uid="{00000000-0005-0000-0000-000003050000}"/>
    <cellStyle name="40% - Accent6 11 3" xfId="1287" xr:uid="{00000000-0005-0000-0000-000004050000}"/>
    <cellStyle name="40% - Accent6 12" xfId="1288" xr:uid="{00000000-0005-0000-0000-000005050000}"/>
    <cellStyle name="40% - Accent6 12 2" xfId="1289" xr:uid="{00000000-0005-0000-0000-000006050000}"/>
    <cellStyle name="40% - Accent6 12 3" xfId="1290" xr:uid="{00000000-0005-0000-0000-000007050000}"/>
    <cellStyle name="40% - Accent6 13" xfId="1291" xr:uid="{00000000-0005-0000-0000-000008050000}"/>
    <cellStyle name="40% - Accent6 13 2" xfId="1292" xr:uid="{00000000-0005-0000-0000-000009050000}"/>
    <cellStyle name="40% - Accent6 13 3" xfId="1293" xr:uid="{00000000-0005-0000-0000-00000A050000}"/>
    <cellStyle name="40% - Accent6 14" xfId="1294" xr:uid="{00000000-0005-0000-0000-00000B050000}"/>
    <cellStyle name="40% - Accent6 14 2" xfId="1295" xr:uid="{00000000-0005-0000-0000-00000C050000}"/>
    <cellStyle name="40% - Accent6 14 3" xfId="1296" xr:uid="{00000000-0005-0000-0000-00000D050000}"/>
    <cellStyle name="40% - Accent6 15" xfId="1297" xr:uid="{00000000-0005-0000-0000-00000E050000}"/>
    <cellStyle name="40% - Accent6 15 2" xfId="1298" xr:uid="{00000000-0005-0000-0000-00000F050000}"/>
    <cellStyle name="40% - Accent6 15 3" xfId="1299" xr:uid="{00000000-0005-0000-0000-000010050000}"/>
    <cellStyle name="40% - Accent6 16" xfId="1300" xr:uid="{00000000-0005-0000-0000-000011050000}"/>
    <cellStyle name="40% - Accent6 16 2" xfId="1301" xr:uid="{00000000-0005-0000-0000-000012050000}"/>
    <cellStyle name="40% - Accent6 16 3" xfId="1302" xr:uid="{00000000-0005-0000-0000-000013050000}"/>
    <cellStyle name="40% - Accent6 17" xfId="1303" xr:uid="{00000000-0005-0000-0000-000014050000}"/>
    <cellStyle name="40% - Accent6 17 2" xfId="1304" xr:uid="{00000000-0005-0000-0000-000015050000}"/>
    <cellStyle name="40% - Accent6 17 3" xfId="1305" xr:uid="{00000000-0005-0000-0000-000016050000}"/>
    <cellStyle name="40% - Accent6 18" xfId="1306" xr:uid="{00000000-0005-0000-0000-000017050000}"/>
    <cellStyle name="40% - Accent6 18 2" xfId="1307" xr:uid="{00000000-0005-0000-0000-000018050000}"/>
    <cellStyle name="40% - Accent6 18 3" xfId="1308" xr:uid="{00000000-0005-0000-0000-000019050000}"/>
    <cellStyle name="40% - Accent6 19" xfId="1309" xr:uid="{00000000-0005-0000-0000-00001A050000}"/>
    <cellStyle name="40% - Accent6 19 2" xfId="1310" xr:uid="{00000000-0005-0000-0000-00001B050000}"/>
    <cellStyle name="40% - Accent6 19 3" xfId="1311" xr:uid="{00000000-0005-0000-0000-00001C050000}"/>
    <cellStyle name="40% - Accent6 2" xfId="1312" xr:uid="{00000000-0005-0000-0000-00001D050000}"/>
    <cellStyle name="40% - Accent6 2 2" xfId="1313" xr:uid="{00000000-0005-0000-0000-00001E050000}"/>
    <cellStyle name="40% - Accent6 2 2 2" xfId="1314" xr:uid="{00000000-0005-0000-0000-00001F050000}"/>
    <cellStyle name="40% - Accent6 2 2 3" xfId="1315" xr:uid="{00000000-0005-0000-0000-000020050000}"/>
    <cellStyle name="40% - Accent6 2 3" xfId="1316" xr:uid="{00000000-0005-0000-0000-000021050000}"/>
    <cellStyle name="40% - Accent6 2 3 2" xfId="1317" xr:uid="{00000000-0005-0000-0000-000022050000}"/>
    <cellStyle name="40% - Accent6 2 3 3" xfId="1318" xr:uid="{00000000-0005-0000-0000-000023050000}"/>
    <cellStyle name="40% - Accent6 2 4" xfId="1319" xr:uid="{00000000-0005-0000-0000-000024050000}"/>
    <cellStyle name="40% - Accent6 2 4 2" xfId="1320" xr:uid="{00000000-0005-0000-0000-000025050000}"/>
    <cellStyle name="40% - Accent6 2 4 3" xfId="1321" xr:uid="{00000000-0005-0000-0000-000026050000}"/>
    <cellStyle name="40% - Accent6 2 5" xfId="1322" xr:uid="{00000000-0005-0000-0000-000027050000}"/>
    <cellStyle name="40% - Accent6 2 5 2" xfId="1323" xr:uid="{00000000-0005-0000-0000-000028050000}"/>
    <cellStyle name="40% - Accent6 2 5 3" xfId="1324" xr:uid="{00000000-0005-0000-0000-000029050000}"/>
    <cellStyle name="40% - Accent6 2 6" xfId="1325" xr:uid="{00000000-0005-0000-0000-00002A050000}"/>
    <cellStyle name="40% - Accent6 2 6 2" xfId="1326" xr:uid="{00000000-0005-0000-0000-00002B050000}"/>
    <cellStyle name="40% - Accent6 2 6 3" xfId="1327" xr:uid="{00000000-0005-0000-0000-00002C050000}"/>
    <cellStyle name="40% - Accent6 2 7" xfId="1328" xr:uid="{00000000-0005-0000-0000-00002D050000}"/>
    <cellStyle name="40% - Accent6 2 8" xfId="1329" xr:uid="{00000000-0005-0000-0000-00002E050000}"/>
    <cellStyle name="40% - Accent6 2_Book1" xfId="1330" xr:uid="{00000000-0005-0000-0000-00002F050000}"/>
    <cellStyle name="40% - Accent6 3" xfId="1331" xr:uid="{00000000-0005-0000-0000-000030050000}"/>
    <cellStyle name="40% - Accent6 3 2" xfId="1332" xr:uid="{00000000-0005-0000-0000-000031050000}"/>
    <cellStyle name="40% - Accent6 3 2 2" xfId="1333" xr:uid="{00000000-0005-0000-0000-000032050000}"/>
    <cellStyle name="40% - Accent6 3 2 3" xfId="1334" xr:uid="{00000000-0005-0000-0000-000033050000}"/>
    <cellStyle name="40% - Accent6 3 3" xfId="1335" xr:uid="{00000000-0005-0000-0000-000034050000}"/>
    <cellStyle name="40% - Accent6 3 3 2" xfId="1336" xr:uid="{00000000-0005-0000-0000-000035050000}"/>
    <cellStyle name="40% - Accent6 3 3 3" xfId="1337" xr:uid="{00000000-0005-0000-0000-000036050000}"/>
    <cellStyle name="40% - Accent6 3 4" xfId="1338" xr:uid="{00000000-0005-0000-0000-000037050000}"/>
    <cellStyle name="40% - Accent6 3 4 2" xfId="1339" xr:uid="{00000000-0005-0000-0000-000038050000}"/>
    <cellStyle name="40% - Accent6 3 4 3" xfId="1340" xr:uid="{00000000-0005-0000-0000-000039050000}"/>
    <cellStyle name="40% - Accent6 3 5" xfId="1341" xr:uid="{00000000-0005-0000-0000-00003A050000}"/>
    <cellStyle name="40% - Accent6 3 6" xfId="1342" xr:uid="{00000000-0005-0000-0000-00003B050000}"/>
    <cellStyle name="40% - Accent6 4" xfId="1343" xr:uid="{00000000-0005-0000-0000-00003C050000}"/>
    <cellStyle name="40% - Accent6 4 2" xfId="1344" xr:uid="{00000000-0005-0000-0000-00003D050000}"/>
    <cellStyle name="40% - Accent6 4 3" xfId="1345" xr:uid="{00000000-0005-0000-0000-00003E050000}"/>
    <cellStyle name="40% - Accent6 5" xfId="1346" xr:uid="{00000000-0005-0000-0000-00003F050000}"/>
    <cellStyle name="40% - Accent6 5 2" xfId="1347" xr:uid="{00000000-0005-0000-0000-000040050000}"/>
    <cellStyle name="40% - Accent6 5 3" xfId="1348" xr:uid="{00000000-0005-0000-0000-000041050000}"/>
    <cellStyle name="40% - Accent6 6" xfId="1349" xr:uid="{00000000-0005-0000-0000-000042050000}"/>
    <cellStyle name="40% - Accent6 6 2" xfId="1350" xr:uid="{00000000-0005-0000-0000-000043050000}"/>
    <cellStyle name="40% - Accent6 6 3" xfId="1351" xr:uid="{00000000-0005-0000-0000-000044050000}"/>
    <cellStyle name="40% - Accent6 7" xfId="1352" xr:uid="{00000000-0005-0000-0000-000045050000}"/>
    <cellStyle name="40% - Accent6 7 2" xfId="1353" xr:uid="{00000000-0005-0000-0000-000046050000}"/>
    <cellStyle name="40% - Accent6 7 3" xfId="1354" xr:uid="{00000000-0005-0000-0000-000047050000}"/>
    <cellStyle name="40% - Accent6 8" xfId="1355" xr:uid="{00000000-0005-0000-0000-000048050000}"/>
    <cellStyle name="40% - Accent6 8 2" xfId="1356" xr:uid="{00000000-0005-0000-0000-000049050000}"/>
    <cellStyle name="40% - Accent6 8 3" xfId="1357" xr:uid="{00000000-0005-0000-0000-00004A050000}"/>
    <cellStyle name="40% - Accent6 9" xfId="1358" xr:uid="{00000000-0005-0000-0000-00004B050000}"/>
    <cellStyle name="40% - Accent6 9 2" xfId="1359" xr:uid="{00000000-0005-0000-0000-00004C050000}"/>
    <cellStyle name="40% - Accent6 9 3" xfId="1360" xr:uid="{00000000-0005-0000-0000-00004D050000}"/>
    <cellStyle name="60% - Accent1 10" xfId="1361" xr:uid="{00000000-0005-0000-0000-00004E050000}"/>
    <cellStyle name="60% - Accent1 11" xfId="1362" xr:uid="{00000000-0005-0000-0000-00004F050000}"/>
    <cellStyle name="60% - Accent1 12" xfId="1363" xr:uid="{00000000-0005-0000-0000-000050050000}"/>
    <cellStyle name="60% - Accent1 13" xfId="1364" xr:uid="{00000000-0005-0000-0000-000051050000}"/>
    <cellStyle name="60% - Accent1 14" xfId="1365" xr:uid="{00000000-0005-0000-0000-000052050000}"/>
    <cellStyle name="60% - Accent1 15" xfId="1366" xr:uid="{00000000-0005-0000-0000-000053050000}"/>
    <cellStyle name="60% - Accent1 16" xfId="1367" xr:uid="{00000000-0005-0000-0000-000054050000}"/>
    <cellStyle name="60% - Accent1 17" xfId="1368" xr:uid="{00000000-0005-0000-0000-000055050000}"/>
    <cellStyle name="60% - Accent1 18" xfId="1369" xr:uid="{00000000-0005-0000-0000-000056050000}"/>
    <cellStyle name="60% - Accent1 19" xfId="1370" xr:uid="{00000000-0005-0000-0000-000057050000}"/>
    <cellStyle name="60% - Accent1 2" xfId="1371" xr:uid="{00000000-0005-0000-0000-000058050000}"/>
    <cellStyle name="60% - Accent1 2 2" xfId="1372" xr:uid="{00000000-0005-0000-0000-000059050000}"/>
    <cellStyle name="60% - Accent1 2 3" xfId="1373" xr:uid="{00000000-0005-0000-0000-00005A050000}"/>
    <cellStyle name="60% - Accent1 2 4" xfId="1374" xr:uid="{00000000-0005-0000-0000-00005B050000}"/>
    <cellStyle name="60% - Accent1 2 5" xfId="1375" xr:uid="{00000000-0005-0000-0000-00005C050000}"/>
    <cellStyle name="60% - Accent1 2 6" xfId="1376" xr:uid="{00000000-0005-0000-0000-00005D050000}"/>
    <cellStyle name="60% - Accent1 3" xfId="1377" xr:uid="{00000000-0005-0000-0000-00005E050000}"/>
    <cellStyle name="60% - Accent1 3 2" xfId="1378" xr:uid="{00000000-0005-0000-0000-00005F050000}"/>
    <cellStyle name="60% - Accent1 3 3" xfId="1379" xr:uid="{00000000-0005-0000-0000-000060050000}"/>
    <cellStyle name="60% - Accent1 3 4" xfId="1380" xr:uid="{00000000-0005-0000-0000-000061050000}"/>
    <cellStyle name="60% - Accent1 4" xfId="1381" xr:uid="{00000000-0005-0000-0000-000062050000}"/>
    <cellStyle name="60% - Accent1 5" xfId="1382" xr:uid="{00000000-0005-0000-0000-000063050000}"/>
    <cellStyle name="60% - Accent1 6" xfId="1383" xr:uid="{00000000-0005-0000-0000-000064050000}"/>
    <cellStyle name="60% - Accent1 7" xfId="1384" xr:uid="{00000000-0005-0000-0000-000065050000}"/>
    <cellStyle name="60% - Accent1 8" xfId="1385" xr:uid="{00000000-0005-0000-0000-000066050000}"/>
    <cellStyle name="60% - Accent1 9" xfId="1386" xr:uid="{00000000-0005-0000-0000-000067050000}"/>
    <cellStyle name="60% - Accent2 10" xfId="1387" xr:uid="{00000000-0005-0000-0000-000068050000}"/>
    <cellStyle name="60% - Accent2 11" xfId="1388" xr:uid="{00000000-0005-0000-0000-000069050000}"/>
    <cellStyle name="60% - Accent2 12" xfId="1389" xr:uid="{00000000-0005-0000-0000-00006A050000}"/>
    <cellStyle name="60% - Accent2 13" xfId="1390" xr:uid="{00000000-0005-0000-0000-00006B050000}"/>
    <cellStyle name="60% - Accent2 14" xfId="1391" xr:uid="{00000000-0005-0000-0000-00006C050000}"/>
    <cellStyle name="60% - Accent2 15" xfId="1392" xr:uid="{00000000-0005-0000-0000-00006D050000}"/>
    <cellStyle name="60% - Accent2 16" xfId="1393" xr:uid="{00000000-0005-0000-0000-00006E050000}"/>
    <cellStyle name="60% - Accent2 17" xfId="1394" xr:uid="{00000000-0005-0000-0000-00006F050000}"/>
    <cellStyle name="60% - Accent2 18" xfId="1395" xr:uid="{00000000-0005-0000-0000-000070050000}"/>
    <cellStyle name="60% - Accent2 19" xfId="1396" xr:uid="{00000000-0005-0000-0000-000071050000}"/>
    <cellStyle name="60% - Accent2 2" xfId="1397" xr:uid="{00000000-0005-0000-0000-000072050000}"/>
    <cellStyle name="60% - Accent2 2 2" xfId="1398" xr:uid="{00000000-0005-0000-0000-000073050000}"/>
    <cellStyle name="60% - Accent2 2 3" xfId="1399" xr:uid="{00000000-0005-0000-0000-000074050000}"/>
    <cellStyle name="60% - Accent2 2 4" xfId="1400" xr:uid="{00000000-0005-0000-0000-000075050000}"/>
    <cellStyle name="60% - Accent2 2 5" xfId="1401" xr:uid="{00000000-0005-0000-0000-000076050000}"/>
    <cellStyle name="60% - Accent2 2 6" xfId="1402" xr:uid="{00000000-0005-0000-0000-000077050000}"/>
    <cellStyle name="60% - Accent2 3" xfId="1403" xr:uid="{00000000-0005-0000-0000-000078050000}"/>
    <cellStyle name="60% - Accent2 3 2" xfId="1404" xr:uid="{00000000-0005-0000-0000-000079050000}"/>
    <cellStyle name="60% - Accent2 3 3" xfId="1405" xr:uid="{00000000-0005-0000-0000-00007A050000}"/>
    <cellStyle name="60% - Accent2 3 4" xfId="1406" xr:uid="{00000000-0005-0000-0000-00007B050000}"/>
    <cellStyle name="60% - Accent2 4" xfId="1407" xr:uid="{00000000-0005-0000-0000-00007C050000}"/>
    <cellStyle name="60% - Accent2 5" xfId="1408" xr:uid="{00000000-0005-0000-0000-00007D050000}"/>
    <cellStyle name="60% - Accent2 6" xfId="1409" xr:uid="{00000000-0005-0000-0000-00007E050000}"/>
    <cellStyle name="60% - Accent2 7" xfId="1410" xr:uid="{00000000-0005-0000-0000-00007F050000}"/>
    <cellStyle name="60% - Accent2 8" xfId="1411" xr:uid="{00000000-0005-0000-0000-000080050000}"/>
    <cellStyle name="60% - Accent2 9" xfId="1412" xr:uid="{00000000-0005-0000-0000-000081050000}"/>
    <cellStyle name="60% - Accent3 10" xfId="1413" xr:uid="{00000000-0005-0000-0000-000082050000}"/>
    <cellStyle name="60% - Accent3 11" xfId="1414" xr:uid="{00000000-0005-0000-0000-000083050000}"/>
    <cellStyle name="60% - Accent3 12" xfId="1415" xr:uid="{00000000-0005-0000-0000-000084050000}"/>
    <cellStyle name="60% - Accent3 13" xfId="1416" xr:uid="{00000000-0005-0000-0000-000085050000}"/>
    <cellStyle name="60% - Accent3 14" xfId="1417" xr:uid="{00000000-0005-0000-0000-000086050000}"/>
    <cellStyle name="60% - Accent3 15" xfId="1418" xr:uid="{00000000-0005-0000-0000-000087050000}"/>
    <cellStyle name="60% - Accent3 16" xfId="1419" xr:uid="{00000000-0005-0000-0000-000088050000}"/>
    <cellStyle name="60% - Accent3 17" xfId="1420" xr:uid="{00000000-0005-0000-0000-000089050000}"/>
    <cellStyle name="60% - Accent3 18" xfId="1421" xr:uid="{00000000-0005-0000-0000-00008A050000}"/>
    <cellStyle name="60% - Accent3 19" xfId="1422" xr:uid="{00000000-0005-0000-0000-00008B050000}"/>
    <cellStyle name="60% - Accent3 2" xfId="1423" xr:uid="{00000000-0005-0000-0000-00008C050000}"/>
    <cellStyle name="60% - Accent3 2 2" xfId="1424" xr:uid="{00000000-0005-0000-0000-00008D050000}"/>
    <cellStyle name="60% - Accent3 2 3" xfId="1425" xr:uid="{00000000-0005-0000-0000-00008E050000}"/>
    <cellStyle name="60% - Accent3 2 4" xfId="1426" xr:uid="{00000000-0005-0000-0000-00008F050000}"/>
    <cellStyle name="60% - Accent3 2 5" xfId="1427" xr:uid="{00000000-0005-0000-0000-000090050000}"/>
    <cellStyle name="60% - Accent3 2 6" xfId="1428" xr:uid="{00000000-0005-0000-0000-000091050000}"/>
    <cellStyle name="60% - Accent3 3" xfId="1429" xr:uid="{00000000-0005-0000-0000-000092050000}"/>
    <cellStyle name="60% - Accent3 3 2" xfId="1430" xr:uid="{00000000-0005-0000-0000-000093050000}"/>
    <cellStyle name="60% - Accent3 3 3" xfId="1431" xr:uid="{00000000-0005-0000-0000-000094050000}"/>
    <cellStyle name="60% - Accent3 3 4" xfId="1432" xr:uid="{00000000-0005-0000-0000-000095050000}"/>
    <cellStyle name="60% - Accent3 4" xfId="1433" xr:uid="{00000000-0005-0000-0000-000096050000}"/>
    <cellStyle name="60% - Accent3 5" xfId="1434" xr:uid="{00000000-0005-0000-0000-000097050000}"/>
    <cellStyle name="60% - Accent3 6" xfId="1435" xr:uid="{00000000-0005-0000-0000-000098050000}"/>
    <cellStyle name="60% - Accent3 7" xfId="1436" xr:uid="{00000000-0005-0000-0000-000099050000}"/>
    <cellStyle name="60% - Accent3 8" xfId="1437" xr:uid="{00000000-0005-0000-0000-00009A050000}"/>
    <cellStyle name="60% - Accent3 9" xfId="1438" xr:uid="{00000000-0005-0000-0000-00009B050000}"/>
    <cellStyle name="60% - Accent4 10" xfId="1439" xr:uid="{00000000-0005-0000-0000-00009C050000}"/>
    <cellStyle name="60% - Accent4 11" xfId="1440" xr:uid="{00000000-0005-0000-0000-00009D050000}"/>
    <cellStyle name="60% - Accent4 12" xfId="1441" xr:uid="{00000000-0005-0000-0000-00009E050000}"/>
    <cellStyle name="60% - Accent4 13" xfId="1442" xr:uid="{00000000-0005-0000-0000-00009F050000}"/>
    <cellStyle name="60% - Accent4 14" xfId="1443" xr:uid="{00000000-0005-0000-0000-0000A0050000}"/>
    <cellStyle name="60% - Accent4 15" xfId="1444" xr:uid="{00000000-0005-0000-0000-0000A1050000}"/>
    <cellStyle name="60% - Accent4 16" xfId="1445" xr:uid="{00000000-0005-0000-0000-0000A2050000}"/>
    <cellStyle name="60% - Accent4 17" xfId="1446" xr:uid="{00000000-0005-0000-0000-0000A3050000}"/>
    <cellStyle name="60% - Accent4 18" xfId="1447" xr:uid="{00000000-0005-0000-0000-0000A4050000}"/>
    <cellStyle name="60% - Accent4 19" xfId="1448" xr:uid="{00000000-0005-0000-0000-0000A5050000}"/>
    <cellStyle name="60% - Accent4 2" xfId="1449" xr:uid="{00000000-0005-0000-0000-0000A6050000}"/>
    <cellStyle name="60% - Accent4 2 2" xfId="1450" xr:uid="{00000000-0005-0000-0000-0000A7050000}"/>
    <cellStyle name="60% - Accent4 2 3" xfId="1451" xr:uid="{00000000-0005-0000-0000-0000A8050000}"/>
    <cellStyle name="60% - Accent4 2 4" xfId="1452" xr:uid="{00000000-0005-0000-0000-0000A9050000}"/>
    <cellStyle name="60% - Accent4 2 5" xfId="1453" xr:uid="{00000000-0005-0000-0000-0000AA050000}"/>
    <cellStyle name="60% - Accent4 2 6" xfId="1454" xr:uid="{00000000-0005-0000-0000-0000AB050000}"/>
    <cellStyle name="60% - Accent4 3" xfId="1455" xr:uid="{00000000-0005-0000-0000-0000AC050000}"/>
    <cellStyle name="60% - Accent4 3 2" xfId="1456" xr:uid="{00000000-0005-0000-0000-0000AD050000}"/>
    <cellStyle name="60% - Accent4 3 3" xfId="1457" xr:uid="{00000000-0005-0000-0000-0000AE050000}"/>
    <cellStyle name="60% - Accent4 3 4" xfId="1458" xr:uid="{00000000-0005-0000-0000-0000AF050000}"/>
    <cellStyle name="60% - Accent4 4" xfId="1459" xr:uid="{00000000-0005-0000-0000-0000B0050000}"/>
    <cellStyle name="60% - Accent4 5" xfId="1460" xr:uid="{00000000-0005-0000-0000-0000B1050000}"/>
    <cellStyle name="60% - Accent4 6" xfId="1461" xr:uid="{00000000-0005-0000-0000-0000B2050000}"/>
    <cellStyle name="60% - Accent4 7" xfId="1462" xr:uid="{00000000-0005-0000-0000-0000B3050000}"/>
    <cellStyle name="60% - Accent4 8" xfId="1463" xr:uid="{00000000-0005-0000-0000-0000B4050000}"/>
    <cellStyle name="60% - Accent4 9" xfId="1464" xr:uid="{00000000-0005-0000-0000-0000B5050000}"/>
    <cellStyle name="60% - Accent5 10" xfId="1465" xr:uid="{00000000-0005-0000-0000-0000B6050000}"/>
    <cellStyle name="60% - Accent5 11" xfId="1466" xr:uid="{00000000-0005-0000-0000-0000B7050000}"/>
    <cellStyle name="60% - Accent5 12" xfId="1467" xr:uid="{00000000-0005-0000-0000-0000B8050000}"/>
    <cellStyle name="60% - Accent5 13" xfId="1468" xr:uid="{00000000-0005-0000-0000-0000B9050000}"/>
    <cellStyle name="60% - Accent5 14" xfId="1469" xr:uid="{00000000-0005-0000-0000-0000BA050000}"/>
    <cellStyle name="60% - Accent5 15" xfId="1470" xr:uid="{00000000-0005-0000-0000-0000BB050000}"/>
    <cellStyle name="60% - Accent5 16" xfId="1471" xr:uid="{00000000-0005-0000-0000-0000BC050000}"/>
    <cellStyle name="60% - Accent5 17" xfId="1472" xr:uid="{00000000-0005-0000-0000-0000BD050000}"/>
    <cellStyle name="60% - Accent5 18" xfId="1473" xr:uid="{00000000-0005-0000-0000-0000BE050000}"/>
    <cellStyle name="60% - Accent5 19" xfId="1474" xr:uid="{00000000-0005-0000-0000-0000BF050000}"/>
    <cellStyle name="60% - Accent5 2" xfId="1475" xr:uid="{00000000-0005-0000-0000-0000C0050000}"/>
    <cellStyle name="60% - Accent5 2 2" xfId="1476" xr:uid="{00000000-0005-0000-0000-0000C1050000}"/>
    <cellStyle name="60% - Accent5 2 3" xfId="1477" xr:uid="{00000000-0005-0000-0000-0000C2050000}"/>
    <cellStyle name="60% - Accent5 2 4" xfId="1478" xr:uid="{00000000-0005-0000-0000-0000C3050000}"/>
    <cellStyle name="60% - Accent5 2 5" xfId="1479" xr:uid="{00000000-0005-0000-0000-0000C4050000}"/>
    <cellStyle name="60% - Accent5 2 6" xfId="1480" xr:uid="{00000000-0005-0000-0000-0000C5050000}"/>
    <cellStyle name="60% - Accent5 3" xfId="1481" xr:uid="{00000000-0005-0000-0000-0000C6050000}"/>
    <cellStyle name="60% - Accent5 3 2" xfId="1482" xr:uid="{00000000-0005-0000-0000-0000C7050000}"/>
    <cellStyle name="60% - Accent5 3 3" xfId="1483" xr:uid="{00000000-0005-0000-0000-0000C8050000}"/>
    <cellStyle name="60% - Accent5 3 4" xfId="1484" xr:uid="{00000000-0005-0000-0000-0000C9050000}"/>
    <cellStyle name="60% - Accent5 4" xfId="1485" xr:uid="{00000000-0005-0000-0000-0000CA050000}"/>
    <cellStyle name="60% - Accent5 5" xfId="1486" xr:uid="{00000000-0005-0000-0000-0000CB050000}"/>
    <cellStyle name="60% - Accent5 6" xfId="1487" xr:uid="{00000000-0005-0000-0000-0000CC050000}"/>
    <cellStyle name="60% - Accent5 7" xfId="1488" xr:uid="{00000000-0005-0000-0000-0000CD050000}"/>
    <cellStyle name="60% - Accent5 8" xfId="1489" xr:uid="{00000000-0005-0000-0000-0000CE050000}"/>
    <cellStyle name="60% - Accent5 9" xfId="1490" xr:uid="{00000000-0005-0000-0000-0000CF050000}"/>
    <cellStyle name="60% - Accent6 10" xfId="1491" xr:uid="{00000000-0005-0000-0000-0000D0050000}"/>
    <cellStyle name="60% - Accent6 11" xfId="1492" xr:uid="{00000000-0005-0000-0000-0000D1050000}"/>
    <cellStyle name="60% - Accent6 12" xfId="1493" xr:uid="{00000000-0005-0000-0000-0000D2050000}"/>
    <cellStyle name="60% - Accent6 13" xfId="1494" xr:uid="{00000000-0005-0000-0000-0000D3050000}"/>
    <cellStyle name="60% - Accent6 14" xfId="1495" xr:uid="{00000000-0005-0000-0000-0000D4050000}"/>
    <cellStyle name="60% - Accent6 15" xfId="1496" xr:uid="{00000000-0005-0000-0000-0000D5050000}"/>
    <cellStyle name="60% - Accent6 16" xfId="1497" xr:uid="{00000000-0005-0000-0000-0000D6050000}"/>
    <cellStyle name="60% - Accent6 17" xfId="1498" xr:uid="{00000000-0005-0000-0000-0000D7050000}"/>
    <cellStyle name="60% - Accent6 18" xfId="1499" xr:uid="{00000000-0005-0000-0000-0000D8050000}"/>
    <cellStyle name="60% - Accent6 19" xfId="1500" xr:uid="{00000000-0005-0000-0000-0000D9050000}"/>
    <cellStyle name="60% - Accent6 2" xfId="1501" xr:uid="{00000000-0005-0000-0000-0000DA050000}"/>
    <cellStyle name="60% - Accent6 2 2" xfId="1502" xr:uid="{00000000-0005-0000-0000-0000DB050000}"/>
    <cellStyle name="60% - Accent6 2 3" xfId="1503" xr:uid="{00000000-0005-0000-0000-0000DC050000}"/>
    <cellStyle name="60% - Accent6 2 4" xfId="1504" xr:uid="{00000000-0005-0000-0000-0000DD050000}"/>
    <cellStyle name="60% - Accent6 2 5" xfId="1505" xr:uid="{00000000-0005-0000-0000-0000DE050000}"/>
    <cellStyle name="60% - Accent6 2 6" xfId="1506" xr:uid="{00000000-0005-0000-0000-0000DF050000}"/>
    <cellStyle name="60% - Accent6 3" xfId="1507" xr:uid="{00000000-0005-0000-0000-0000E0050000}"/>
    <cellStyle name="60% - Accent6 3 2" xfId="1508" xr:uid="{00000000-0005-0000-0000-0000E1050000}"/>
    <cellStyle name="60% - Accent6 3 3" xfId="1509" xr:uid="{00000000-0005-0000-0000-0000E2050000}"/>
    <cellStyle name="60% - Accent6 3 4" xfId="1510" xr:uid="{00000000-0005-0000-0000-0000E3050000}"/>
    <cellStyle name="60% - Accent6 4" xfId="1511" xr:uid="{00000000-0005-0000-0000-0000E4050000}"/>
    <cellStyle name="60% - Accent6 5" xfId="1512" xr:uid="{00000000-0005-0000-0000-0000E5050000}"/>
    <cellStyle name="60% - Accent6 6" xfId="1513" xr:uid="{00000000-0005-0000-0000-0000E6050000}"/>
    <cellStyle name="60% - Accent6 7" xfId="1514" xr:uid="{00000000-0005-0000-0000-0000E7050000}"/>
    <cellStyle name="60% - Accent6 8" xfId="1515" xr:uid="{00000000-0005-0000-0000-0000E8050000}"/>
    <cellStyle name="60% - Accent6 9" xfId="1516" xr:uid="{00000000-0005-0000-0000-0000E9050000}"/>
    <cellStyle name="75" xfId="1517" xr:uid="{00000000-0005-0000-0000-0000EA050000}"/>
    <cellStyle name="A" xfId="1518" xr:uid="{00000000-0005-0000-0000-0000EB050000}"/>
    <cellStyle name="A 2" xfId="1519" xr:uid="{00000000-0005-0000-0000-0000EC050000}"/>
    <cellStyle name="A satisfied Microsoft Office user" xfId="1520" xr:uid="{00000000-0005-0000-0000-0000ED050000}"/>
    <cellStyle name="A_B'DESH FIN FILE" xfId="1521" xr:uid="{00000000-0005-0000-0000-0000EE050000}"/>
    <cellStyle name="A_B'DESH FIN FILE 2" xfId="1522" xr:uid="{00000000-0005-0000-0000-0000EF050000}"/>
    <cellStyle name="A_B'DESH FIN FILE_B'DESH" xfId="1523" xr:uid="{00000000-0005-0000-0000-0000F0050000}"/>
    <cellStyle name="A_B'DESH FIN FILE_B'DESH 2" xfId="1524" xr:uid="{00000000-0005-0000-0000-0000F1050000}"/>
    <cellStyle name="A_B'DESH FIN FILE_B'DESH FIN FILE (1)-6MONTH" xfId="1525" xr:uid="{00000000-0005-0000-0000-0000F2050000}"/>
    <cellStyle name="A_B'DESH FIN FILE_B'DESH FIN FILE (1)-6MONTH 2" xfId="1526" xr:uid="{00000000-0005-0000-0000-0000F3050000}"/>
    <cellStyle name="A_B'DESH FIN FILE_B'DESH FIN FILE (1)-6MONTH_FINAL SPCPL BS AS ON 31.03.2011 10.12.2011" xfId="1527" xr:uid="{00000000-0005-0000-0000-0000F4050000}"/>
    <cellStyle name="A_B'DESH FIN FILE_B'DESH FIN FILE (1)-6MONTH_SHEDULE" xfId="1528" xr:uid="{00000000-0005-0000-0000-0000F5050000}"/>
    <cellStyle name="A_B'DESH FIN FILE_B'DESH FIN FILE (1)-6MONTH_spares &amp; fg" xfId="1529" xr:uid="{00000000-0005-0000-0000-0000F6050000}"/>
    <cellStyle name="A_B'DESH FIN FILE_B'DESH FIN FILE (1)-6MONTH_spares &amp; fg 2" xfId="1530" xr:uid="{00000000-0005-0000-0000-0000F7050000}"/>
    <cellStyle name="A_B'DESH FIN FILE_B'DESH FIN FILE (1)-6MONTH_spares &amp; fg_BANGLADESH PAPER" xfId="1531" xr:uid="{00000000-0005-0000-0000-0000F8050000}"/>
    <cellStyle name="A_B'DESH FIN FILE_B'DESH FIN FILE (1)-6MONTH_spares &amp; fg_BANGLADESH PAPER 2" xfId="1532" xr:uid="{00000000-0005-0000-0000-0000F9050000}"/>
    <cellStyle name="A_B'DESH FIN FILE_B'DESH FIN FILE (1)-6MONTH_spares &amp; fg_BANGLADESH PAPER_FINAL SPCPL BS AS ON 31.03.2011 10.12.2011" xfId="1533" xr:uid="{00000000-0005-0000-0000-0000FA050000}"/>
    <cellStyle name="A_B'DESH FIN FILE_B'DESH FIN FILE (1)-6MONTH_spares &amp; fg_BANGLADESH PAPER_SHEDULE" xfId="1534" xr:uid="{00000000-0005-0000-0000-0000FB050000}"/>
    <cellStyle name="A_B'DESH FIN FILE_B'DESH FIN FILE (1)-6MONTH_spares &amp; fg_BANGLADESH PAPER_SPCPL BALANCE SHEET AS ON 30.09.2011 08.12.11" xfId="1535" xr:uid="{00000000-0005-0000-0000-0000FC050000}"/>
    <cellStyle name="A_B'DESH FIN FILE_B'DESH FIN FILE (1)-6MONTH_spares &amp; fg_BANGLADESH PAPER_SPCPL BALANCE SHEET AS ON 30.09.2011 10.12.11" xfId="1536" xr:uid="{00000000-0005-0000-0000-0000FD050000}"/>
    <cellStyle name="A_B'DESH FIN FILE_B'DESH FIN FILE (1)-6MONTH_spares &amp; fg_CL STCOK JUL-11 (1)" xfId="1537" xr:uid="{00000000-0005-0000-0000-0000FE050000}"/>
    <cellStyle name="A_B'DESH FIN FILE_B'DESH FIN FILE (1)-6MONTH_spares &amp; fg_FINAL SPCPL BS AS ON 31.03.2011 10.12.2011" xfId="1538" xr:uid="{00000000-0005-0000-0000-0000FF050000}"/>
    <cellStyle name="A_B'DESH FIN FILE_B'DESH FIN FILE (1)-6MONTH_spares &amp; fg_SHEDULE" xfId="1539" xr:uid="{00000000-0005-0000-0000-000000060000}"/>
    <cellStyle name="A_B'DESH FIN FILE_B'DESH FIN FILE (1)-6MONTH_spares &amp; fg_SPCPL BALANCE SHEET AS ON 30.09.2011 08.12.11" xfId="1540" xr:uid="{00000000-0005-0000-0000-000001060000}"/>
    <cellStyle name="A_B'DESH FIN FILE_B'DESH FIN FILE (1)-6MONTH_spares &amp; fg_SPCPL BALANCE SHEET AS ON 30.09.2011 10.12.11" xfId="1541" xr:uid="{00000000-0005-0000-0000-000002060000}"/>
    <cellStyle name="A_B'DESH FIN FILE_B'DESH FIN FILE (1)-6MONTH_spares &amp; fg_WIP-SPCPL.Mar'11" xfId="1542" xr:uid="{00000000-0005-0000-0000-000003060000}"/>
    <cellStyle name="A_B'DESH FIN FILE_B'DESH FIN FILE (1)-6MONTH_spares &amp; fg_WIP-SPCPL.Mar'11 2" xfId="1543" xr:uid="{00000000-0005-0000-0000-000004060000}"/>
    <cellStyle name="A_B'DESH FIN FILE_B'DESH FIN FILE (1)-6MONTH_SPCPL BALANCE SHEET AS ON 30.09.2011 08.12.11" xfId="1544" xr:uid="{00000000-0005-0000-0000-000005060000}"/>
    <cellStyle name="A_B'DESH FIN FILE_B'DESH FIN FILE (1)-6MONTH_SPCPL BALANCE SHEET AS ON 30.09.2011 10.12.11" xfId="1545" xr:uid="{00000000-0005-0000-0000-000006060000}"/>
    <cellStyle name="A_B'DESH FIN FILE_B'DESH_FINAL SPCPL BS AS ON 31.03.2011 10.12.2011" xfId="1546" xr:uid="{00000000-0005-0000-0000-000007060000}"/>
    <cellStyle name="A_B'DESH FIN FILE_B'DESH_SHEDULE" xfId="1547" xr:uid="{00000000-0005-0000-0000-000008060000}"/>
    <cellStyle name="A_B'DESH FIN FILE_B'DESH_spares &amp; fg" xfId="1548" xr:uid="{00000000-0005-0000-0000-000009060000}"/>
    <cellStyle name="A_B'DESH FIN FILE_B'DESH_spares &amp; fg 2" xfId="1549" xr:uid="{00000000-0005-0000-0000-00000A060000}"/>
    <cellStyle name="A_B'DESH FIN FILE_B'DESH_spares &amp; fg_BANGLADESH PAPER" xfId="1550" xr:uid="{00000000-0005-0000-0000-00000B060000}"/>
    <cellStyle name="A_B'DESH FIN FILE_B'DESH_spares &amp; fg_BANGLADESH PAPER 2" xfId="1551" xr:uid="{00000000-0005-0000-0000-00000C060000}"/>
    <cellStyle name="A_B'DESH FIN FILE_B'DESH_spares &amp; fg_BANGLADESH PAPER_FINAL SPCPL BS AS ON 31.03.2011 10.12.2011" xfId="1552" xr:uid="{00000000-0005-0000-0000-00000D060000}"/>
    <cellStyle name="A_B'DESH FIN FILE_B'DESH_spares &amp; fg_BANGLADESH PAPER_SHEDULE" xfId="1553" xr:uid="{00000000-0005-0000-0000-00000E060000}"/>
    <cellStyle name="A_B'DESH FIN FILE_B'DESH_spares &amp; fg_BANGLADESH PAPER_SPCPL BALANCE SHEET AS ON 30.09.2011 08.12.11" xfId="1554" xr:uid="{00000000-0005-0000-0000-00000F060000}"/>
    <cellStyle name="A_B'DESH FIN FILE_B'DESH_spares &amp; fg_BANGLADESH PAPER_SPCPL BALANCE SHEET AS ON 30.09.2011 10.12.11" xfId="1555" xr:uid="{00000000-0005-0000-0000-000010060000}"/>
    <cellStyle name="A_B'DESH FIN FILE_B'DESH_spares &amp; fg_CL STCOK JUL-11 (1)" xfId="1556" xr:uid="{00000000-0005-0000-0000-000011060000}"/>
    <cellStyle name="A_B'DESH FIN FILE_B'DESH_spares &amp; fg_FINAL SPCPL BS AS ON 31.03.2011 10.12.2011" xfId="1557" xr:uid="{00000000-0005-0000-0000-000012060000}"/>
    <cellStyle name="A_B'DESH FIN FILE_B'DESH_spares &amp; fg_SHEDULE" xfId="1558" xr:uid="{00000000-0005-0000-0000-000013060000}"/>
    <cellStyle name="A_B'DESH FIN FILE_B'DESH_spares &amp; fg_SPCPL BALANCE SHEET AS ON 30.09.2011 08.12.11" xfId="1559" xr:uid="{00000000-0005-0000-0000-000014060000}"/>
    <cellStyle name="A_B'DESH FIN FILE_B'DESH_spares &amp; fg_SPCPL BALANCE SHEET AS ON 30.09.2011 10.12.11" xfId="1560" xr:uid="{00000000-0005-0000-0000-000015060000}"/>
    <cellStyle name="A_B'DESH FIN FILE_B'DESH_spares &amp; fg_WIP-SPCPL.Mar'11" xfId="1561" xr:uid="{00000000-0005-0000-0000-000016060000}"/>
    <cellStyle name="A_B'DESH FIN FILE_B'DESH_spares &amp; fg_WIP-SPCPL.Mar'11 2" xfId="1562" xr:uid="{00000000-0005-0000-0000-000017060000}"/>
    <cellStyle name="A_B'DESH FIN FILE_B'DESH_SPCPL BALANCE SHEET AS ON 30.09.2011 08.12.11" xfId="1563" xr:uid="{00000000-0005-0000-0000-000018060000}"/>
    <cellStyle name="A_B'DESH FIN FILE_B'DESH_SPCPL BALANCE SHEET AS ON 30.09.2011 10.12.11" xfId="1564" xr:uid="{00000000-0005-0000-0000-000019060000}"/>
    <cellStyle name="A_B'DESH FIN FILE_FINAL SPCPL BS AS ON 31.03.2011 10.12.2011" xfId="1565" xr:uid="{00000000-0005-0000-0000-00001A060000}"/>
    <cellStyle name="A_B'DESH FIN FILE_FINFILE-07-APR" xfId="1566" xr:uid="{00000000-0005-0000-0000-00001B060000}"/>
    <cellStyle name="A_B'DESH FIN FILE_FINFILE-07-APR 2" xfId="1567" xr:uid="{00000000-0005-0000-0000-00001C060000}"/>
    <cellStyle name="A_B'DESH FIN FILE_FINFILE-07-APR_FINAL SPCPL BS AS ON 31.03.2011 10.12.2011" xfId="1568" xr:uid="{00000000-0005-0000-0000-00001D060000}"/>
    <cellStyle name="A_B'DESH FIN FILE_FINFILE-07-APR_SHEDULE" xfId="1569" xr:uid="{00000000-0005-0000-0000-00001E060000}"/>
    <cellStyle name="A_B'DESH FIN FILE_FINFILE-07-APR_spares &amp; fg" xfId="1570" xr:uid="{00000000-0005-0000-0000-00001F060000}"/>
    <cellStyle name="A_B'DESH FIN FILE_FINFILE-07-APR_spares &amp; fg 2" xfId="1571" xr:uid="{00000000-0005-0000-0000-000020060000}"/>
    <cellStyle name="A_B'DESH FIN FILE_FINFILE-07-APR_spares &amp; fg_BANGLADESH PAPER" xfId="1572" xr:uid="{00000000-0005-0000-0000-000021060000}"/>
    <cellStyle name="A_B'DESH FIN FILE_FINFILE-07-APR_spares &amp; fg_BANGLADESH PAPER 2" xfId="1573" xr:uid="{00000000-0005-0000-0000-000022060000}"/>
    <cellStyle name="A_B'DESH FIN FILE_FINFILE-07-APR_spares &amp; fg_BANGLADESH PAPER_FINAL SPCPL BS AS ON 31.03.2011 10.12.2011" xfId="1574" xr:uid="{00000000-0005-0000-0000-000023060000}"/>
    <cellStyle name="A_B'DESH FIN FILE_FINFILE-07-APR_spares &amp; fg_BANGLADESH PAPER_SHEDULE" xfId="1575" xr:uid="{00000000-0005-0000-0000-000024060000}"/>
    <cellStyle name="A_B'DESH FIN FILE_FINFILE-07-APR_spares &amp; fg_BANGLADESH PAPER_SPCPL BALANCE SHEET AS ON 30.09.2011 08.12.11" xfId="1576" xr:uid="{00000000-0005-0000-0000-000025060000}"/>
    <cellStyle name="A_B'DESH FIN FILE_FINFILE-07-APR_spares &amp; fg_BANGLADESH PAPER_SPCPL BALANCE SHEET AS ON 30.09.2011 10.12.11" xfId="1577" xr:uid="{00000000-0005-0000-0000-000026060000}"/>
    <cellStyle name="A_B'DESH FIN FILE_FINFILE-07-APR_spares &amp; fg_CL STCOK JUL-11 (1)" xfId="1578" xr:uid="{00000000-0005-0000-0000-000027060000}"/>
    <cellStyle name="A_B'DESH FIN FILE_FINFILE-07-APR_spares &amp; fg_FINAL SPCPL BS AS ON 31.03.2011 10.12.2011" xfId="1579" xr:uid="{00000000-0005-0000-0000-000028060000}"/>
    <cellStyle name="A_B'DESH FIN FILE_FINFILE-07-APR_spares &amp; fg_SHEDULE" xfId="1580" xr:uid="{00000000-0005-0000-0000-000029060000}"/>
    <cellStyle name="A_B'DESH FIN FILE_FINFILE-07-APR_spares &amp; fg_SPCPL BALANCE SHEET AS ON 30.09.2011 08.12.11" xfId="1581" xr:uid="{00000000-0005-0000-0000-00002A060000}"/>
    <cellStyle name="A_B'DESH FIN FILE_FINFILE-07-APR_spares &amp; fg_SPCPL BALANCE SHEET AS ON 30.09.2011 10.12.11" xfId="1582" xr:uid="{00000000-0005-0000-0000-00002B060000}"/>
    <cellStyle name="A_B'DESH FIN FILE_FINFILE-07-APR_spares &amp; fg_WIP-SPCPL.Mar'11" xfId="1583" xr:uid="{00000000-0005-0000-0000-00002C060000}"/>
    <cellStyle name="A_B'DESH FIN FILE_FINFILE-07-APR_spares &amp; fg_WIP-SPCPL.Mar'11 2" xfId="1584" xr:uid="{00000000-0005-0000-0000-00002D060000}"/>
    <cellStyle name="A_B'DESH FIN FILE_FINFILE-07-APR_SPCPL BALANCE SHEET AS ON 30.09.2011 08.12.11" xfId="1585" xr:uid="{00000000-0005-0000-0000-00002E060000}"/>
    <cellStyle name="A_B'DESH FIN FILE_FINFILE-07-APR_SPCPL BALANCE SHEET AS ON 30.09.2011 10.12.11" xfId="1586" xr:uid="{00000000-0005-0000-0000-00002F060000}"/>
    <cellStyle name="A_B'DESH FIN FILE_SHEDULE" xfId="1587" xr:uid="{00000000-0005-0000-0000-000030060000}"/>
    <cellStyle name="A_B'DESH FIN FILE_spares &amp; fg" xfId="1588" xr:uid="{00000000-0005-0000-0000-000031060000}"/>
    <cellStyle name="A_B'DESH FIN FILE_spares &amp; fg 2" xfId="1589" xr:uid="{00000000-0005-0000-0000-000032060000}"/>
    <cellStyle name="A_B'DESH FIN FILE_spares &amp; fg_BANGLADESH PAPER" xfId="1590" xr:uid="{00000000-0005-0000-0000-000033060000}"/>
    <cellStyle name="A_B'DESH FIN FILE_spares &amp; fg_BANGLADESH PAPER 2" xfId="1591" xr:uid="{00000000-0005-0000-0000-000034060000}"/>
    <cellStyle name="A_B'DESH FIN FILE_spares &amp; fg_BANGLADESH PAPER_FINAL SPCPL BS AS ON 31.03.2011 10.12.2011" xfId="1592" xr:uid="{00000000-0005-0000-0000-000035060000}"/>
    <cellStyle name="A_B'DESH FIN FILE_spares &amp; fg_BANGLADESH PAPER_SHEDULE" xfId="1593" xr:uid="{00000000-0005-0000-0000-000036060000}"/>
    <cellStyle name="A_B'DESH FIN FILE_spares &amp; fg_BANGLADESH PAPER_SPCPL BALANCE SHEET AS ON 30.09.2011 08.12.11" xfId="1594" xr:uid="{00000000-0005-0000-0000-000037060000}"/>
    <cellStyle name="A_B'DESH FIN FILE_spares &amp; fg_BANGLADESH PAPER_SPCPL BALANCE SHEET AS ON 30.09.2011 10.12.11" xfId="1595" xr:uid="{00000000-0005-0000-0000-000038060000}"/>
    <cellStyle name="A_B'DESH FIN FILE_spares &amp; fg_CL STCOK JUL-11 (1)" xfId="1596" xr:uid="{00000000-0005-0000-0000-000039060000}"/>
    <cellStyle name="A_B'DESH FIN FILE_spares &amp; fg_FINAL SPCPL BS AS ON 31.03.2011 10.12.2011" xfId="1597" xr:uid="{00000000-0005-0000-0000-00003A060000}"/>
    <cellStyle name="A_B'DESH FIN FILE_spares &amp; fg_SHEDULE" xfId="1598" xr:uid="{00000000-0005-0000-0000-00003B060000}"/>
    <cellStyle name="A_B'DESH FIN FILE_spares &amp; fg_SPCPL BALANCE SHEET AS ON 30.09.2011 08.12.11" xfId="1599" xr:uid="{00000000-0005-0000-0000-00003C060000}"/>
    <cellStyle name="A_B'DESH FIN FILE_spares &amp; fg_SPCPL BALANCE SHEET AS ON 30.09.2011 10.12.11" xfId="1600" xr:uid="{00000000-0005-0000-0000-00003D060000}"/>
    <cellStyle name="A_B'DESH FIN FILE_spares &amp; fg_WIP-SPCPL.Mar'11" xfId="1601" xr:uid="{00000000-0005-0000-0000-00003E060000}"/>
    <cellStyle name="A_B'DESH FIN FILE_spares &amp; fg_WIP-SPCPL.Mar'11 2" xfId="1602" xr:uid="{00000000-0005-0000-0000-00003F060000}"/>
    <cellStyle name="A_B'DESH FIN FILE_SPCPL BALANCE SHEET AS ON 30.09.2011 08.12.11" xfId="1603" xr:uid="{00000000-0005-0000-0000-000040060000}"/>
    <cellStyle name="A_B'DESH FIN FILE_SPCPL BALANCE SHEET AS ON 30.09.2011 10.12.11" xfId="1604" xr:uid="{00000000-0005-0000-0000-000041060000}"/>
    <cellStyle name="A_B'DESH M5R (1)" xfId="1605" xr:uid="{00000000-0005-0000-0000-000042060000}"/>
    <cellStyle name="A_B'DESH M5R (1) 2" xfId="1606" xr:uid="{00000000-0005-0000-0000-000043060000}"/>
    <cellStyle name="A_B'DESH M5R (1)_FINAL SPCPL BS AS ON 31.03.2011 10.12.2011" xfId="1607" xr:uid="{00000000-0005-0000-0000-000044060000}"/>
    <cellStyle name="A_B'DESH M5R (1)_SHEDULE" xfId="1608" xr:uid="{00000000-0005-0000-0000-000045060000}"/>
    <cellStyle name="A_B'DESH M5R (1)_spares &amp; fg" xfId="1609" xr:uid="{00000000-0005-0000-0000-000046060000}"/>
    <cellStyle name="A_B'DESH M5R (1)_spares &amp; fg 2" xfId="1610" xr:uid="{00000000-0005-0000-0000-000047060000}"/>
    <cellStyle name="A_B'DESH M5R (1)_spares &amp; fg_BANGLADESH PAPER" xfId="1611" xr:uid="{00000000-0005-0000-0000-000048060000}"/>
    <cellStyle name="A_B'DESH M5R (1)_spares &amp; fg_BANGLADESH PAPER 2" xfId="1612" xr:uid="{00000000-0005-0000-0000-000049060000}"/>
    <cellStyle name="A_B'DESH M5R (1)_spares &amp; fg_BANGLADESH PAPER_FINAL SPCPL BS AS ON 31.03.2011 10.12.2011" xfId="1613" xr:uid="{00000000-0005-0000-0000-00004A060000}"/>
    <cellStyle name="A_B'DESH M5R (1)_spares &amp; fg_BANGLADESH PAPER_SHEDULE" xfId="1614" xr:uid="{00000000-0005-0000-0000-00004B060000}"/>
    <cellStyle name="A_B'DESH M5R (1)_spares &amp; fg_BANGLADESH PAPER_SPCPL BALANCE SHEET AS ON 30.09.2011 08.12.11" xfId="1615" xr:uid="{00000000-0005-0000-0000-00004C060000}"/>
    <cellStyle name="A_B'DESH M5R (1)_spares &amp; fg_BANGLADESH PAPER_SPCPL BALANCE SHEET AS ON 30.09.2011 10.12.11" xfId="1616" xr:uid="{00000000-0005-0000-0000-00004D060000}"/>
    <cellStyle name="A_B'DESH M5R (1)_spares &amp; fg_CL STCOK JUL-11 (1)" xfId="1617" xr:uid="{00000000-0005-0000-0000-00004E060000}"/>
    <cellStyle name="A_B'DESH M5R (1)_spares &amp; fg_FINAL SPCPL BS AS ON 31.03.2011 10.12.2011" xfId="1618" xr:uid="{00000000-0005-0000-0000-00004F060000}"/>
    <cellStyle name="A_B'DESH M5R (1)_spares &amp; fg_SHEDULE" xfId="1619" xr:uid="{00000000-0005-0000-0000-000050060000}"/>
    <cellStyle name="A_B'DESH M5R (1)_spares &amp; fg_SPCPL BALANCE SHEET AS ON 30.09.2011 08.12.11" xfId="1620" xr:uid="{00000000-0005-0000-0000-000051060000}"/>
    <cellStyle name="A_B'DESH M5R (1)_spares &amp; fg_SPCPL BALANCE SHEET AS ON 30.09.2011 10.12.11" xfId="1621" xr:uid="{00000000-0005-0000-0000-000052060000}"/>
    <cellStyle name="A_B'DESH M5R (1)_spares &amp; fg_WIP-SPCPL.Mar'11" xfId="1622" xr:uid="{00000000-0005-0000-0000-000053060000}"/>
    <cellStyle name="A_B'DESH M5R (1)_spares &amp; fg_WIP-SPCPL.Mar'11 2" xfId="1623" xr:uid="{00000000-0005-0000-0000-000054060000}"/>
    <cellStyle name="A_B'DESH M5R (1)_SPCPL BALANCE SHEET AS ON 30.09.2011 08.12.11" xfId="1624" xr:uid="{00000000-0005-0000-0000-000055060000}"/>
    <cellStyle name="A_B'DESH M5R (1)_SPCPL BALANCE SHEET AS ON 30.09.2011 10.12.11" xfId="1625" xr:uid="{00000000-0005-0000-0000-000056060000}"/>
    <cellStyle name="A_B'DESH M5R-JUL (1)" xfId="1626" xr:uid="{00000000-0005-0000-0000-000057060000}"/>
    <cellStyle name="A_B'DESH M5R-JUL (1) 2" xfId="1627" xr:uid="{00000000-0005-0000-0000-000058060000}"/>
    <cellStyle name="A_B'DESH M5R-JUL (1)_FINAL SPCPL BS AS ON 31.03.2011 10.12.2011" xfId="1628" xr:uid="{00000000-0005-0000-0000-000059060000}"/>
    <cellStyle name="A_B'DESH M5R-JUL (1)_SHEDULE" xfId="1629" xr:uid="{00000000-0005-0000-0000-00005A060000}"/>
    <cellStyle name="A_B'DESH M5R-JUL (1)_spares &amp; fg" xfId="1630" xr:uid="{00000000-0005-0000-0000-00005B060000}"/>
    <cellStyle name="A_B'DESH M5R-JUL (1)_spares &amp; fg 2" xfId="1631" xr:uid="{00000000-0005-0000-0000-00005C060000}"/>
    <cellStyle name="A_B'DESH M5R-JUL (1)_spares &amp; fg_BANGLADESH PAPER" xfId="1632" xr:uid="{00000000-0005-0000-0000-00005D060000}"/>
    <cellStyle name="A_B'DESH M5R-JUL (1)_spares &amp; fg_BANGLADESH PAPER 2" xfId="1633" xr:uid="{00000000-0005-0000-0000-00005E060000}"/>
    <cellStyle name="A_B'DESH M5R-JUL (1)_spares &amp; fg_BANGLADESH PAPER_FINAL SPCPL BS AS ON 31.03.2011 10.12.2011" xfId="1634" xr:uid="{00000000-0005-0000-0000-00005F060000}"/>
    <cellStyle name="A_B'DESH M5R-JUL (1)_spares &amp; fg_BANGLADESH PAPER_SHEDULE" xfId="1635" xr:uid="{00000000-0005-0000-0000-000060060000}"/>
    <cellStyle name="A_B'DESH M5R-JUL (1)_spares &amp; fg_BANGLADESH PAPER_SPCPL BALANCE SHEET AS ON 30.09.2011 08.12.11" xfId="1636" xr:uid="{00000000-0005-0000-0000-000061060000}"/>
    <cellStyle name="A_B'DESH M5R-JUL (1)_spares &amp; fg_BANGLADESH PAPER_SPCPL BALANCE SHEET AS ON 30.09.2011 10.12.11" xfId="1637" xr:uid="{00000000-0005-0000-0000-000062060000}"/>
    <cellStyle name="A_B'DESH M5R-JUL (1)_spares &amp; fg_CL STCOK JUL-11 (1)" xfId="1638" xr:uid="{00000000-0005-0000-0000-000063060000}"/>
    <cellStyle name="A_B'DESH M5R-JUL (1)_spares &amp; fg_FINAL SPCPL BS AS ON 31.03.2011 10.12.2011" xfId="1639" xr:uid="{00000000-0005-0000-0000-000064060000}"/>
    <cellStyle name="A_B'DESH M5R-JUL (1)_spares &amp; fg_SHEDULE" xfId="1640" xr:uid="{00000000-0005-0000-0000-000065060000}"/>
    <cellStyle name="A_B'DESH M5R-JUL (1)_spares &amp; fg_SPCPL BALANCE SHEET AS ON 30.09.2011 08.12.11" xfId="1641" xr:uid="{00000000-0005-0000-0000-000066060000}"/>
    <cellStyle name="A_B'DESH M5R-JUL (1)_spares &amp; fg_SPCPL BALANCE SHEET AS ON 30.09.2011 10.12.11" xfId="1642" xr:uid="{00000000-0005-0000-0000-000067060000}"/>
    <cellStyle name="A_B'DESH M5R-JUL (1)_spares &amp; fg_WIP-SPCPL.Mar'11" xfId="1643" xr:uid="{00000000-0005-0000-0000-000068060000}"/>
    <cellStyle name="A_B'DESH M5R-JUL (1)_spares &amp; fg_WIP-SPCPL.Mar'11 2" xfId="1644" xr:uid="{00000000-0005-0000-0000-000069060000}"/>
    <cellStyle name="A_B'DESH M5R-JUL (1)_SPCPL BALANCE SHEET AS ON 30.09.2011 08.12.11" xfId="1645" xr:uid="{00000000-0005-0000-0000-00006A060000}"/>
    <cellStyle name="A_B'DESH M5R-JUL (1)_SPCPL BALANCE SHEET AS ON 30.09.2011 10.12.11" xfId="1646" xr:uid="{00000000-0005-0000-0000-00006B060000}"/>
    <cellStyle name="A_B'DESH PROG" xfId="1647" xr:uid="{00000000-0005-0000-0000-00006C060000}"/>
    <cellStyle name="A_B'DESH PROG 2" xfId="1648" xr:uid="{00000000-0005-0000-0000-00006D060000}"/>
    <cellStyle name="A_B'DESH PROG_FINAL SPCPL BS AS ON 31.03.2011 10.12.2011" xfId="1649" xr:uid="{00000000-0005-0000-0000-00006E060000}"/>
    <cellStyle name="A_B'DESH PROG_SHEDULE" xfId="1650" xr:uid="{00000000-0005-0000-0000-00006F060000}"/>
    <cellStyle name="A_B'DESH PROG_spares &amp; fg" xfId="1651" xr:uid="{00000000-0005-0000-0000-000070060000}"/>
    <cellStyle name="A_B'DESH PROG_spares &amp; fg 2" xfId="1652" xr:uid="{00000000-0005-0000-0000-000071060000}"/>
    <cellStyle name="A_B'DESH PROG_spares &amp; fg_BANGLADESH PAPER" xfId="1653" xr:uid="{00000000-0005-0000-0000-000072060000}"/>
    <cellStyle name="A_B'DESH PROG_spares &amp; fg_BANGLADESH PAPER 2" xfId="1654" xr:uid="{00000000-0005-0000-0000-000073060000}"/>
    <cellStyle name="A_B'DESH PROG_spares &amp; fg_BANGLADESH PAPER_FINAL SPCPL BS AS ON 31.03.2011 10.12.2011" xfId="1655" xr:uid="{00000000-0005-0000-0000-000074060000}"/>
    <cellStyle name="A_B'DESH PROG_spares &amp; fg_BANGLADESH PAPER_SHEDULE" xfId="1656" xr:uid="{00000000-0005-0000-0000-000075060000}"/>
    <cellStyle name="A_B'DESH PROG_spares &amp; fg_BANGLADESH PAPER_SPCPL BALANCE SHEET AS ON 30.09.2011 08.12.11" xfId="1657" xr:uid="{00000000-0005-0000-0000-000076060000}"/>
    <cellStyle name="A_B'DESH PROG_spares &amp; fg_BANGLADESH PAPER_SPCPL BALANCE SHEET AS ON 30.09.2011 10.12.11" xfId="1658" xr:uid="{00000000-0005-0000-0000-000077060000}"/>
    <cellStyle name="A_B'DESH PROG_spares &amp; fg_CL STCOK JUL-11 (1)" xfId="1659" xr:uid="{00000000-0005-0000-0000-000078060000}"/>
    <cellStyle name="A_B'DESH PROG_spares &amp; fg_FINAL SPCPL BS AS ON 31.03.2011 10.12.2011" xfId="1660" xr:uid="{00000000-0005-0000-0000-000079060000}"/>
    <cellStyle name="A_B'DESH PROG_spares &amp; fg_SHEDULE" xfId="1661" xr:uid="{00000000-0005-0000-0000-00007A060000}"/>
    <cellStyle name="A_B'DESH PROG_spares &amp; fg_SPCPL BALANCE SHEET AS ON 30.09.2011 08.12.11" xfId="1662" xr:uid="{00000000-0005-0000-0000-00007B060000}"/>
    <cellStyle name="A_B'DESH PROG_spares &amp; fg_SPCPL BALANCE SHEET AS ON 30.09.2011 10.12.11" xfId="1663" xr:uid="{00000000-0005-0000-0000-00007C060000}"/>
    <cellStyle name="A_B'DESH PROG_spares &amp; fg_WIP-SPCPL.Mar'11" xfId="1664" xr:uid="{00000000-0005-0000-0000-00007D060000}"/>
    <cellStyle name="A_B'DESH PROG_spares &amp; fg_WIP-SPCPL.Mar'11 2" xfId="1665" xr:uid="{00000000-0005-0000-0000-00007E060000}"/>
    <cellStyle name="A_B'DESH PROG_SPCPL BALANCE SHEET AS ON 30.09.2011 08.12.11" xfId="1666" xr:uid="{00000000-0005-0000-0000-00007F060000}"/>
    <cellStyle name="A_B'DESH PROG_SPCPL BALANCE SHEET AS ON 30.09.2011 10.12.11" xfId="1667" xr:uid="{00000000-0005-0000-0000-000080060000}"/>
    <cellStyle name="A_Corporate File-11-5-08" xfId="1668" xr:uid="{00000000-0005-0000-0000-000081060000}"/>
    <cellStyle name="A_Corporate File-11-5-08 2" xfId="1669" xr:uid="{00000000-0005-0000-0000-000082060000}"/>
    <cellStyle name="A_Corporate File-11-5-08_B'DESH M5R (1)" xfId="1670" xr:uid="{00000000-0005-0000-0000-000083060000}"/>
    <cellStyle name="A_Corporate File-11-5-08_B'DESH M5R (1) 2" xfId="1671" xr:uid="{00000000-0005-0000-0000-000084060000}"/>
    <cellStyle name="A_Corporate File-11-5-08_B'DESH M5R (1)_FINAL SPCPL BS AS ON 31.03.2011 10.12.2011" xfId="1672" xr:uid="{00000000-0005-0000-0000-000085060000}"/>
    <cellStyle name="A_Corporate File-11-5-08_B'DESH M5R (1)_SHEDULE" xfId="1673" xr:uid="{00000000-0005-0000-0000-000086060000}"/>
    <cellStyle name="A_Corporate File-11-5-08_B'DESH M5R (1)_spares &amp; fg" xfId="1674" xr:uid="{00000000-0005-0000-0000-000087060000}"/>
    <cellStyle name="A_Corporate File-11-5-08_B'DESH M5R (1)_spares &amp; fg 2" xfId="1675" xr:uid="{00000000-0005-0000-0000-000088060000}"/>
    <cellStyle name="A_Corporate File-11-5-08_B'DESH M5R (1)_spares &amp; fg_BANGLADESH PAPER" xfId="1676" xr:uid="{00000000-0005-0000-0000-000089060000}"/>
    <cellStyle name="A_Corporate File-11-5-08_B'DESH M5R (1)_spares &amp; fg_BANGLADESH PAPER 2" xfId="1677" xr:uid="{00000000-0005-0000-0000-00008A060000}"/>
    <cellStyle name="A_Corporate File-11-5-08_B'DESH M5R (1)_spares &amp; fg_BANGLADESH PAPER_FINAL SPCPL BS AS ON 31.03.2011 10.12.2011" xfId="1678" xr:uid="{00000000-0005-0000-0000-00008B060000}"/>
    <cellStyle name="A_Corporate File-11-5-08_B'DESH M5R (1)_spares &amp; fg_BANGLADESH PAPER_SHEDULE" xfId="1679" xr:uid="{00000000-0005-0000-0000-00008C060000}"/>
    <cellStyle name="A_Corporate File-11-5-08_B'DESH M5R (1)_spares &amp; fg_BANGLADESH PAPER_SPCPL BALANCE SHEET AS ON 30.09.2011 08.12.11" xfId="1680" xr:uid="{00000000-0005-0000-0000-00008D060000}"/>
    <cellStyle name="A_Corporate File-11-5-08_B'DESH M5R (1)_spares &amp; fg_BANGLADESH PAPER_SPCPL BALANCE SHEET AS ON 30.09.2011 10.12.11" xfId="1681" xr:uid="{00000000-0005-0000-0000-00008E060000}"/>
    <cellStyle name="A_Corporate File-11-5-08_B'DESH M5R (1)_spares &amp; fg_CL STCOK JUL-11 (1)" xfId="1682" xr:uid="{00000000-0005-0000-0000-00008F060000}"/>
    <cellStyle name="A_Corporate File-11-5-08_B'DESH M5R (1)_spares &amp; fg_FINAL SPCPL BS AS ON 31.03.2011 10.12.2011" xfId="1683" xr:uid="{00000000-0005-0000-0000-000090060000}"/>
    <cellStyle name="A_Corporate File-11-5-08_B'DESH M5R (1)_spares &amp; fg_SHEDULE" xfId="1684" xr:uid="{00000000-0005-0000-0000-000091060000}"/>
    <cellStyle name="A_Corporate File-11-5-08_B'DESH M5R (1)_spares &amp; fg_SPCPL BALANCE SHEET AS ON 30.09.2011 08.12.11" xfId="1685" xr:uid="{00000000-0005-0000-0000-000092060000}"/>
    <cellStyle name="A_Corporate File-11-5-08_B'DESH M5R (1)_spares &amp; fg_SPCPL BALANCE SHEET AS ON 30.09.2011 10.12.11" xfId="1686" xr:uid="{00000000-0005-0000-0000-000093060000}"/>
    <cellStyle name="A_Corporate File-11-5-08_B'DESH M5R (1)_spares &amp; fg_WIP-SPCPL.Mar'11" xfId="1687" xr:uid="{00000000-0005-0000-0000-000094060000}"/>
    <cellStyle name="A_Corporate File-11-5-08_B'DESH M5R (1)_spares &amp; fg_WIP-SPCPL.Mar'11 2" xfId="1688" xr:uid="{00000000-0005-0000-0000-000095060000}"/>
    <cellStyle name="A_Corporate File-11-5-08_B'DESH M5R (1)_SPCPL BALANCE SHEET AS ON 30.09.2011 08.12.11" xfId="1689" xr:uid="{00000000-0005-0000-0000-000096060000}"/>
    <cellStyle name="A_Corporate File-11-5-08_B'DESH M5R (1)_SPCPL BALANCE SHEET AS ON 30.09.2011 10.12.11" xfId="1690" xr:uid="{00000000-0005-0000-0000-000097060000}"/>
    <cellStyle name="A_Corporate File-11-5-08_B'DESH M5R-JUL (1)" xfId="1691" xr:uid="{00000000-0005-0000-0000-000098060000}"/>
    <cellStyle name="A_Corporate File-11-5-08_B'DESH M5R-JUL (1) 2" xfId="1692" xr:uid="{00000000-0005-0000-0000-000099060000}"/>
    <cellStyle name="A_Corporate File-11-5-08_B'DESH M5R-JUL (1)_FINAL SPCPL BS AS ON 31.03.2011 10.12.2011" xfId="1693" xr:uid="{00000000-0005-0000-0000-00009A060000}"/>
    <cellStyle name="A_Corporate File-11-5-08_B'DESH M5R-JUL (1)_SHEDULE" xfId="1694" xr:uid="{00000000-0005-0000-0000-00009B060000}"/>
    <cellStyle name="A_Corporate File-11-5-08_B'DESH M5R-JUL (1)_spares &amp; fg" xfId="1695" xr:uid="{00000000-0005-0000-0000-00009C060000}"/>
    <cellStyle name="A_Corporate File-11-5-08_B'DESH M5R-JUL (1)_spares &amp; fg 2" xfId="1696" xr:uid="{00000000-0005-0000-0000-00009D060000}"/>
    <cellStyle name="A_Corporate File-11-5-08_B'DESH M5R-JUL (1)_spares &amp; fg_BANGLADESH PAPER" xfId="1697" xr:uid="{00000000-0005-0000-0000-00009E060000}"/>
    <cellStyle name="A_Corporate File-11-5-08_B'DESH M5R-JUL (1)_spares &amp; fg_BANGLADESH PAPER 2" xfId="1698" xr:uid="{00000000-0005-0000-0000-00009F060000}"/>
    <cellStyle name="A_Corporate File-11-5-08_B'DESH M5R-JUL (1)_spares &amp; fg_BANGLADESH PAPER_FINAL SPCPL BS AS ON 31.03.2011 10.12.2011" xfId="1699" xr:uid="{00000000-0005-0000-0000-0000A0060000}"/>
    <cellStyle name="A_Corporate File-11-5-08_B'DESH M5R-JUL (1)_spares &amp; fg_BANGLADESH PAPER_SHEDULE" xfId="1700" xr:uid="{00000000-0005-0000-0000-0000A1060000}"/>
    <cellStyle name="A_Corporate File-11-5-08_B'DESH M5R-JUL (1)_spares &amp; fg_BANGLADESH PAPER_SPCPL BALANCE SHEET AS ON 30.09.2011 08.12.11" xfId="1701" xr:uid="{00000000-0005-0000-0000-0000A2060000}"/>
    <cellStyle name="A_Corporate File-11-5-08_B'DESH M5R-JUL (1)_spares &amp; fg_BANGLADESH PAPER_SPCPL BALANCE SHEET AS ON 30.09.2011 10.12.11" xfId="1702" xr:uid="{00000000-0005-0000-0000-0000A3060000}"/>
    <cellStyle name="A_Corporate File-11-5-08_B'DESH M5R-JUL (1)_spares &amp; fg_CL STCOK JUL-11 (1)" xfId="1703" xr:uid="{00000000-0005-0000-0000-0000A4060000}"/>
    <cellStyle name="A_Corporate File-11-5-08_B'DESH M5R-JUL (1)_spares &amp; fg_FINAL SPCPL BS AS ON 31.03.2011 10.12.2011" xfId="1704" xr:uid="{00000000-0005-0000-0000-0000A5060000}"/>
    <cellStyle name="A_Corporate File-11-5-08_B'DESH M5R-JUL (1)_spares &amp; fg_SHEDULE" xfId="1705" xr:uid="{00000000-0005-0000-0000-0000A6060000}"/>
    <cellStyle name="A_Corporate File-11-5-08_B'DESH M5R-JUL (1)_spares &amp; fg_SPCPL BALANCE SHEET AS ON 30.09.2011 08.12.11" xfId="1706" xr:uid="{00000000-0005-0000-0000-0000A7060000}"/>
    <cellStyle name="A_Corporate File-11-5-08_B'DESH M5R-JUL (1)_spares &amp; fg_SPCPL BALANCE SHEET AS ON 30.09.2011 10.12.11" xfId="1707" xr:uid="{00000000-0005-0000-0000-0000A8060000}"/>
    <cellStyle name="A_Corporate File-11-5-08_B'DESH M5R-JUL (1)_spares &amp; fg_WIP-SPCPL.Mar'11" xfId="1708" xr:uid="{00000000-0005-0000-0000-0000A9060000}"/>
    <cellStyle name="A_Corporate File-11-5-08_B'DESH M5R-JUL (1)_spares &amp; fg_WIP-SPCPL.Mar'11 2" xfId="1709" xr:uid="{00000000-0005-0000-0000-0000AA060000}"/>
    <cellStyle name="A_Corporate File-11-5-08_B'DESH M5R-JUL (1)_SPCPL BALANCE SHEET AS ON 30.09.2011 08.12.11" xfId="1710" xr:uid="{00000000-0005-0000-0000-0000AB060000}"/>
    <cellStyle name="A_Corporate File-11-5-08_B'DESH M5R-JUL (1)_SPCPL BALANCE SHEET AS ON 30.09.2011 10.12.11" xfId="1711" xr:uid="{00000000-0005-0000-0000-0000AC060000}"/>
    <cellStyle name="A_Corporate File-11-5-08_FINAL SPCPL BS AS ON 31.03.2011 10.12.2011" xfId="1712" xr:uid="{00000000-0005-0000-0000-0000AD060000}"/>
    <cellStyle name="A_Corporate File-11-5-08_FINAL SPCPL BS AS ON 31.03.2011 10.12.2011 2" xfId="1713" xr:uid="{00000000-0005-0000-0000-0000AE060000}"/>
    <cellStyle name="A_Corporate File-11-5-08_FINAL SPCPL BS AS ON 31.03.2011 10.12.2011 3" xfId="1714" xr:uid="{00000000-0005-0000-0000-0000AF060000}"/>
    <cellStyle name="A_Corporate File-11-5-08_Hyderabad Purchase Price Allocation draft final" xfId="1715" xr:uid="{00000000-0005-0000-0000-0000B0060000}"/>
    <cellStyle name="A_Corporate File-11-5-08_Hyderabad Purchase Price Allocation draft final_FINAL SPCPL BS AS ON 31.03.2011 10.12.2011" xfId="1716" xr:uid="{00000000-0005-0000-0000-0000B1060000}"/>
    <cellStyle name="A_Corporate File-11-5-08_Hyderabad Purchase Price Allocation draft final_SHEDULE" xfId="1717" xr:uid="{00000000-0005-0000-0000-0000B2060000}"/>
    <cellStyle name="A_Corporate File-11-5-08_Hyderabad Purchase Price Allocation draft final_SPCPL BALANCE SHEET AS ON 30.09.2011 08.12.11" xfId="1718" xr:uid="{00000000-0005-0000-0000-0000B3060000}"/>
    <cellStyle name="A_Corporate File-11-5-08_Hyderabad Purchase Price Allocation draft final_SPCPL BALANCE SHEET AS ON 30.09.2011 10.12.11" xfId="1719" xr:uid="{00000000-0005-0000-0000-0000B4060000}"/>
    <cellStyle name="A_Corporate File-11-5-08_SHEDULE" xfId="1720" xr:uid="{00000000-0005-0000-0000-0000B5060000}"/>
    <cellStyle name="A_Corporate File-11-5-08_spares &amp; fg" xfId="1721" xr:uid="{00000000-0005-0000-0000-0000B6060000}"/>
    <cellStyle name="A_Corporate File-11-5-08_spares &amp; fg 2" xfId="1722" xr:uid="{00000000-0005-0000-0000-0000B7060000}"/>
    <cellStyle name="A_Corporate File-11-5-08_spares &amp; fg_BANGLADESH PAPER" xfId="1723" xr:uid="{00000000-0005-0000-0000-0000B8060000}"/>
    <cellStyle name="A_Corporate File-11-5-08_spares &amp; fg_BANGLADESH PAPER 2" xfId="1724" xr:uid="{00000000-0005-0000-0000-0000B9060000}"/>
    <cellStyle name="A_Corporate File-11-5-08_spares &amp; fg_BANGLADESH PAPER_FINAL SPCPL BS AS ON 31.03.2011 10.12.2011" xfId="1725" xr:uid="{00000000-0005-0000-0000-0000BA060000}"/>
    <cellStyle name="A_Corporate File-11-5-08_spares &amp; fg_BANGLADESH PAPER_FINAL SPCPL BS AS ON 31.03.2011 10.12.2011 2" xfId="1726" xr:uid="{00000000-0005-0000-0000-0000BB060000}"/>
    <cellStyle name="A_Corporate File-11-5-08_spares &amp; fg_BANGLADESH PAPER_FINAL SPCPL BS AS ON 31.03.2011 10.12.2011 3" xfId="1727" xr:uid="{00000000-0005-0000-0000-0000BC060000}"/>
    <cellStyle name="A_Corporate File-11-5-08_spares &amp; fg_BANGLADESH PAPER_Hyderabad Purchase Price Allocation draft final" xfId="1728" xr:uid="{00000000-0005-0000-0000-0000BD060000}"/>
    <cellStyle name="A_Corporate File-11-5-08_spares &amp; fg_BANGLADESH PAPER_Hyderabad Purchase Price Allocation draft final_FINAL SPCPL BS AS ON 31.03.2011 10.12.2011" xfId="1729" xr:uid="{00000000-0005-0000-0000-0000BE060000}"/>
    <cellStyle name="A_Corporate File-11-5-08_spares &amp; fg_BANGLADESH PAPER_Hyderabad Purchase Price Allocation draft final_SHEDULE" xfId="1730" xr:uid="{00000000-0005-0000-0000-0000BF060000}"/>
    <cellStyle name="A_Corporate File-11-5-08_spares &amp; fg_BANGLADESH PAPER_Hyderabad Purchase Price Allocation draft final_SPCPL BALANCE SHEET AS ON 30.09.2011 08.12.11" xfId="1731" xr:uid="{00000000-0005-0000-0000-0000C0060000}"/>
    <cellStyle name="A_Corporate File-11-5-08_spares &amp; fg_BANGLADESH PAPER_Hyderabad Purchase Price Allocation draft final_SPCPL BALANCE SHEET AS ON 30.09.2011 10.12.11" xfId="1732" xr:uid="{00000000-0005-0000-0000-0000C1060000}"/>
    <cellStyle name="A_Corporate File-11-5-08_spares &amp; fg_BANGLADESH PAPER_SHEDULE" xfId="1733" xr:uid="{00000000-0005-0000-0000-0000C2060000}"/>
    <cellStyle name="A_Corporate File-11-5-08_spares &amp; fg_BANGLADESH PAPER_SPCPL BALANCE SHEET AS ON 30.09.2011 08.12.11" xfId="1734" xr:uid="{00000000-0005-0000-0000-0000C3060000}"/>
    <cellStyle name="A_Corporate File-11-5-08_spares &amp; fg_BANGLADESH PAPER_SPCPL BALANCE SHEET AS ON 30.09.2011 08.12.11 2" xfId="1735" xr:uid="{00000000-0005-0000-0000-0000C4060000}"/>
    <cellStyle name="A_Corporate File-11-5-08_spares &amp; fg_BANGLADESH PAPER_SPCPL BALANCE SHEET AS ON 30.09.2011 08.12.11 3" xfId="1736" xr:uid="{00000000-0005-0000-0000-0000C5060000}"/>
    <cellStyle name="A_Corporate File-11-5-08_spares &amp; fg_BANGLADESH PAPER_SPCPL BALANCE SHEET AS ON 30.09.2011 10.12.11" xfId="1737" xr:uid="{00000000-0005-0000-0000-0000C6060000}"/>
    <cellStyle name="A_Corporate File-11-5-08_spares &amp; fg_CL STCOK JUL-11 (1)" xfId="1738" xr:uid="{00000000-0005-0000-0000-0000C7060000}"/>
    <cellStyle name="A_Corporate File-11-5-08_spares &amp; fg_FINAL SPCPL BS AS ON 31.03.2011 10.12.2011" xfId="1739" xr:uid="{00000000-0005-0000-0000-0000C8060000}"/>
    <cellStyle name="A_Corporate File-11-5-08_spares &amp; fg_FINAL SPCPL BS AS ON 31.03.2011 10.12.2011 2" xfId="1740" xr:uid="{00000000-0005-0000-0000-0000C9060000}"/>
    <cellStyle name="A_Corporate File-11-5-08_spares &amp; fg_FINAL SPCPL BS AS ON 31.03.2011 10.12.2011 3" xfId="1741" xr:uid="{00000000-0005-0000-0000-0000CA060000}"/>
    <cellStyle name="A_Corporate File-11-5-08_spares &amp; fg_Hyderabad Purchase Price Allocation draft final" xfId="1742" xr:uid="{00000000-0005-0000-0000-0000CB060000}"/>
    <cellStyle name="A_Corporate File-11-5-08_spares &amp; fg_Hyderabad Purchase Price Allocation draft final_FINAL SPCPL BS AS ON 31.03.2011 10.12.2011" xfId="1743" xr:uid="{00000000-0005-0000-0000-0000CC060000}"/>
    <cellStyle name="A_Corporate File-11-5-08_spares &amp; fg_Hyderabad Purchase Price Allocation draft final_SHEDULE" xfId="1744" xr:uid="{00000000-0005-0000-0000-0000CD060000}"/>
    <cellStyle name="A_Corporate File-11-5-08_spares &amp; fg_Hyderabad Purchase Price Allocation draft final_SPCPL BALANCE SHEET AS ON 30.09.2011 08.12.11" xfId="1745" xr:uid="{00000000-0005-0000-0000-0000CE060000}"/>
    <cellStyle name="A_Corporate File-11-5-08_spares &amp; fg_Hyderabad Purchase Price Allocation draft final_SPCPL BALANCE SHEET AS ON 30.09.2011 10.12.11" xfId="1746" xr:uid="{00000000-0005-0000-0000-0000CF060000}"/>
    <cellStyle name="A_Corporate File-11-5-08_spares &amp; fg_SHEDULE" xfId="1747" xr:uid="{00000000-0005-0000-0000-0000D0060000}"/>
    <cellStyle name="A_Corporate File-11-5-08_spares &amp; fg_SPCPL BALANCE SHEET AS ON 30.09.2011 08.12.11" xfId="1748" xr:uid="{00000000-0005-0000-0000-0000D1060000}"/>
    <cellStyle name="A_Corporate File-11-5-08_spares &amp; fg_SPCPL BALANCE SHEET AS ON 30.09.2011 08.12.11 2" xfId="1749" xr:uid="{00000000-0005-0000-0000-0000D2060000}"/>
    <cellStyle name="A_Corporate File-11-5-08_spares &amp; fg_SPCPL BALANCE SHEET AS ON 30.09.2011 08.12.11 3" xfId="1750" xr:uid="{00000000-0005-0000-0000-0000D3060000}"/>
    <cellStyle name="A_Corporate File-11-5-08_spares &amp; fg_SPCPL BALANCE SHEET AS ON 30.09.2011 10.12.11" xfId="1751" xr:uid="{00000000-0005-0000-0000-0000D4060000}"/>
    <cellStyle name="A_Corporate File-11-5-08_spares &amp; fg_WIP-SPCPL.Mar'11" xfId="1752" xr:uid="{00000000-0005-0000-0000-0000D5060000}"/>
    <cellStyle name="A_Corporate File-11-5-08_spares &amp; fg_WIP-SPCPL.Mar'11 2" xfId="1753" xr:uid="{00000000-0005-0000-0000-0000D6060000}"/>
    <cellStyle name="A_Corporate File-11-5-08_spares &amp; fg_WIP-SPCPL.Mar'11_SHEDULE" xfId="1754" xr:uid="{00000000-0005-0000-0000-0000D7060000}"/>
    <cellStyle name="A_Corporate File-11-5-08_spares &amp; fg_WIP-SPCPL.Mar'11_SPCPL BALANCE SHEET AS ON 30.09.2011 08.12.11" xfId="1755" xr:uid="{00000000-0005-0000-0000-0000D8060000}"/>
    <cellStyle name="A_Corporate File-11-5-08_spares &amp; fg_WIP-SPCPL.Mar'11_SPCPL BALANCE SHEET AS ON 30.09.2011 08.12.11 2" xfId="1756" xr:uid="{00000000-0005-0000-0000-0000D9060000}"/>
    <cellStyle name="A_Corporate File-11-5-08_spares &amp; fg_WIP-SPCPL.Mar'11_SPCPL BALANCE SHEET AS ON 30.09.2011 08.12.11 3" xfId="1757" xr:uid="{00000000-0005-0000-0000-0000DA060000}"/>
    <cellStyle name="A_Corporate File-11-5-08_spares &amp; fg_WIP-SPCPL.Mar'11_SPCPL BALANCE SHEET AS ON 30.09.2011 10.12.11" xfId="1758" xr:uid="{00000000-0005-0000-0000-0000DB060000}"/>
    <cellStyle name="A_Corporate File-11-5-08_SPCPL BALANCE SHEET AS ON 30.09.2011 08.12.11" xfId="1759" xr:uid="{00000000-0005-0000-0000-0000DC060000}"/>
    <cellStyle name="A_Corporate File-11-5-08_SPCPL BALANCE SHEET AS ON 30.09.2011 08.12.11 2" xfId="1760" xr:uid="{00000000-0005-0000-0000-0000DD060000}"/>
    <cellStyle name="A_Corporate File-11-5-08_SPCPL BALANCE SHEET AS ON 30.09.2011 08.12.11 3" xfId="1761" xr:uid="{00000000-0005-0000-0000-0000DE060000}"/>
    <cellStyle name="A_Corporate File-11-5-08_SPCPL BALANCE SHEET AS ON 30.09.2011 10.12.11" xfId="1762" xr:uid="{00000000-0005-0000-0000-0000DF060000}"/>
    <cellStyle name="A_FINAL SPCPL BS AS ON 31.03.2011 10.12.2011" xfId="1763" xr:uid="{00000000-0005-0000-0000-0000E0060000}"/>
    <cellStyle name="A_FINAL SPCPL BS AS ON 31.03.2011 10.12.2011 2" xfId="1764" xr:uid="{00000000-0005-0000-0000-0000E1060000}"/>
    <cellStyle name="A_FINAL SPCPL BS AS ON 31.03.2011 10.12.2011 3" xfId="1765" xr:uid="{00000000-0005-0000-0000-0000E2060000}"/>
    <cellStyle name="A_Hyderabad Purchase Price Allocation draft final" xfId="1766" xr:uid="{00000000-0005-0000-0000-0000E3060000}"/>
    <cellStyle name="A_Hyderabad Purchase Price Allocation draft final_FINAL SPCPL BS AS ON 31.03.2011 10.12.2011" xfId="1767" xr:uid="{00000000-0005-0000-0000-0000E4060000}"/>
    <cellStyle name="A_Hyderabad Purchase Price Allocation draft final_SHEDULE" xfId="1768" xr:uid="{00000000-0005-0000-0000-0000E5060000}"/>
    <cellStyle name="A_Hyderabad Purchase Price Allocation draft final_SPCPL BALANCE SHEET AS ON 30.09.2011 08.12.11" xfId="1769" xr:uid="{00000000-0005-0000-0000-0000E6060000}"/>
    <cellStyle name="A_Hyderabad Purchase Price Allocation draft final_SPCPL BALANCE SHEET AS ON 30.09.2011 10.12.11" xfId="1770" xr:uid="{00000000-0005-0000-0000-0000E7060000}"/>
    <cellStyle name="A_SALES &amp; fIN FILE B'DESH" xfId="1771" xr:uid="{00000000-0005-0000-0000-0000E8060000}"/>
    <cellStyle name="A_SALES &amp; fIN FILE B'DESH 2" xfId="1772" xr:uid="{00000000-0005-0000-0000-0000E9060000}"/>
    <cellStyle name="A_SALES &amp; fIN FILE B'DESH_FINAL SPCPL BS AS ON 31.03.2011 10.12.2011" xfId="1773" xr:uid="{00000000-0005-0000-0000-0000EA060000}"/>
    <cellStyle name="A_SALES &amp; fIN FILE B'DESH_SHEDULE" xfId="1774" xr:uid="{00000000-0005-0000-0000-0000EB060000}"/>
    <cellStyle name="A_SALES &amp; fIN FILE B'DESH_spares &amp; fg" xfId="1775" xr:uid="{00000000-0005-0000-0000-0000EC060000}"/>
    <cellStyle name="A_SALES &amp; fIN FILE B'DESH_spares &amp; fg 2" xfId="1776" xr:uid="{00000000-0005-0000-0000-0000ED060000}"/>
    <cellStyle name="A_SALES &amp; fIN FILE B'DESH_spares &amp; fg_BANGLADESH PAPER" xfId="1777" xr:uid="{00000000-0005-0000-0000-0000EE060000}"/>
    <cellStyle name="A_SALES &amp; fIN FILE B'DESH_spares &amp; fg_BANGLADESH PAPER 2" xfId="1778" xr:uid="{00000000-0005-0000-0000-0000EF060000}"/>
    <cellStyle name="A_SALES &amp; fIN FILE B'DESH_spares &amp; fg_BANGLADESH PAPER_FINAL SPCPL BS AS ON 31.03.2011 10.12.2011" xfId="1779" xr:uid="{00000000-0005-0000-0000-0000F0060000}"/>
    <cellStyle name="A_SALES &amp; fIN FILE B'DESH_spares &amp; fg_BANGLADESH PAPER_SHEDULE" xfId="1780" xr:uid="{00000000-0005-0000-0000-0000F1060000}"/>
    <cellStyle name="A_SALES &amp; fIN FILE B'DESH_spares &amp; fg_BANGLADESH PAPER_SPCPL BALANCE SHEET AS ON 30.09.2011 08.12.11" xfId="1781" xr:uid="{00000000-0005-0000-0000-0000F2060000}"/>
    <cellStyle name="A_SALES &amp; fIN FILE B'DESH_spares &amp; fg_BANGLADESH PAPER_SPCPL BALANCE SHEET AS ON 30.09.2011 10.12.11" xfId="1782" xr:uid="{00000000-0005-0000-0000-0000F3060000}"/>
    <cellStyle name="A_SALES &amp; fIN FILE B'DESH_spares &amp; fg_CL STCOK JUL-11 (1)" xfId="1783" xr:uid="{00000000-0005-0000-0000-0000F4060000}"/>
    <cellStyle name="A_SALES &amp; fIN FILE B'DESH_spares &amp; fg_FINAL SPCPL BS AS ON 31.03.2011 10.12.2011" xfId="1784" xr:uid="{00000000-0005-0000-0000-0000F5060000}"/>
    <cellStyle name="A_SALES &amp; fIN FILE B'DESH_spares &amp; fg_SHEDULE" xfId="1785" xr:uid="{00000000-0005-0000-0000-0000F6060000}"/>
    <cellStyle name="A_SALES &amp; fIN FILE B'DESH_spares &amp; fg_SPCPL BALANCE SHEET AS ON 30.09.2011 08.12.11" xfId="1786" xr:uid="{00000000-0005-0000-0000-0000F7060000}"/>
    <cellStyle name="A_SALES &amp; fIN FILE B'DESH_spares &amp; fg_SPCPL BALANCE SHEET AS ON 30.09.2011 10.12.11" xfId="1787" xr:uid="{00000000-0005-0000-0000-0000F8060000}"/>
    <cellStyle name="A_SALES &amp; fIN FILE B'DESH_spares &amp; fg_WIP-SPCPL.Mar'11" xfId="1788" xr:uid="{00000000-0005-0000-0000-0000F9060000}"/>
    <cellStyle name="A_SALES &amp; fIN FILE B'DESH_spares &amp; fg_WIP-SPCPL.Mar'11 2" xfId="1789" xr:uid="{00000000-0005-0000-0000-0000FA060000}"/>
    <cellStyle name="A_SALES &amp; fIN FILE B'DESH_SPCPL BALANCE SHEET AS ON 30.09.2011 08.12.11" xfId="1790" xr:uid="{00000000-0005-0000-0000-0000FB060000}"/>
    <cellStyle name="A_SALES &amp; fIN FILE B'DESH_SPCPL BALANCE SHEET AS ON 30.09.2011 10.12.11" xfId="1791" xr:uid="{00000000-0005-0000-0000-0000FC060000}"/>
    <cellStyle name="A_SHEDULE" xfId="1792" xr:uid="{00000000-0005-0000-0000-0000FD060000}"/>
    <cellStyle name="A_spares &amp; fg" xfId="1793" xr:uid="{00000000-0005-0000-0000-0000FE060000}"/>
    <cellStyle name="A_spares &amp; fg 2" xfId="1794" xr:uid="{00000000-0005-0000-0000-0000FF060000}"/>
    <cellStyle name="A_spares &amp; fg_BANGLADESH PAPER" xfId="1795" xr:uid="{00000000-0005-0000-0000-000000070000}"/>
    <cellStyle name="A_spares &amp; fg_BANGLADESH PAPER 2" xfId="1796" xr:uid="{00000000-0005-0000-0000-000001070000}"/>
    <cellStyle name="A_spares &amp; fg_BANGLADESH PAPER_FINAL SPCPL BS AS ON 31.03.2011 10.12.2011" xfId="1797" xr:uid="{00000000-0005-0000-0000-000002070000}"/>
    <cellStyle name="A_spares &amp; fg_BANGLADESH PAPER_FINAL SPCPL BS AS ON 31.03.2011 10.12.2011 2" xfId="1798" xr:uid="{00000000-0005-0000-0000-000003070000}"/>
    <cellStyle name="A_spares &amp; fg_BANGLADESH PAPER_FINAL SPCPL BS AS ON 31.03.2011 10.12.2011 3" xfId="1799" xr:uid="{00000000-0005-0000-0000-000004070000}"/>
    <cellStyle name="A_spares &amp; fg_BANGLADESH PAPER_Hyderabad Purchase Price Allocation draft final" xfId="1800" xr:uid="{00000000-0005-0000-0000-000005070000}"/>
    <cellStyle name="A_spares &amp; fg_BANGLADESH PAPER_Hyderabad Purchase Price Allocation draft final_FINAL SPCPL BS AS ON 31.03.2011 10.12.2011" xfId="1801" xr:uid="{00000000-0005-0000-0000-000006070000}"/>
    <cellStyle name="A_spares &amp; fg_BANGLADESH PAPER_Hyderabad Purchase Price Allocation draft final_SHEDULE" xfId="1802" xr:uid="{00000000-0005-0000-0000-000007070000}"/>
    <cellStyle name="A_spares &amp; fg_BANGLADESH PAPER_Hyderabad Purchase Price Allocation draft final_SPCPL BALANCE SHEET AS ON 30.09.2011 08.12.11" xfId="1803" xr:uid="{00000000-0005-0000-0000-000008070000}"/>
    <cellStyle name="A_spares &amp; fg_BANGLADESH PAPER_Hyderabad Purchase Price Allocation draft final_SPCPL BALANCE SHEET AS ON 30.09.2011 10.12.11" xfId="1804" xr:uid="{00000000-0005-0000-0000-000009070000}"/>
    <cellStyle name="A_spares &amp; fg_BANGLADESH PAPER_SHEDULE" xfId="1805" xr:uid="{00000000-0005-0000-0000-00000A070000}"/>
    <cellStyle name="A_spares &amp; fg_BANGLADESH PAPER_SPCPL BALANCE SHEET AS ON 30.09.2011 08.12.11" xfId="1806" xr:uid="{00000000-0005-0000-0000-00000B070000}"/>
    <cellStyle name="A_spares &amp; fg_BANGLADESH PAPER_SPCPL BALANCE SHEET AS ON 30.09.2011 08.12.11 2" xfId="1807" xr:uid="{00000000-0005-0000-0000-00000C070000}"/>
    <cellStyle name="A_spares &amp; fg_BANGLADESH PAPER_SPCPL BALANCE SHEET AS ON 30.09.2011 08.12.11 3" xfId="1808" xr:uid="{00000000-0005-0000-0000-00000D070000}"/>
    <cellStyle name="A_spares &amp; fg_BANGLADESH PAPER_SPCPL BALANCE SHEET AS ON 30.09.2011 10.12.11" xfId="1809" xr:uid="{00000000-0005-0000-0000-00000E070000}"/>
    <cellStyle name="A_spares &amp; fg_CL STCOK JUL-11 (1)" xfId="1810" xr:uid="{00000000-0005-0000-0000-00000F070000}"/>
    <cellStyle name="A_spares &amp; fg_FINAL SPCPL BS AS ON 31.03.2011 10.12.2011" xfId="1811" xr:uid="{00000000-0005-0000-0000-000010070000}"/>
    <cellStyle name="A_spares &amp; fg_FINAL SPCPL BS AS ON 31.03.2011 10.12.2011 2" xfId="1812" xr:uid="{00000000-0005-0000-0000-000011070000}"/>
    <cellStyle name="A_spares &amp; fg_FINAL SPCPL BS AS ON 31.03.2011 10.12.2011 3" xfId="1813" xr:uid="{00000000-0005-0000-0000-000012070000}"/>
    <cellStyle name="A_spares &amp; fg_Hyderabad Purchase Price Allocation draft final" xfId="1814" xr:uid="{00000000-0005-0000-0000-000013070000}"/>
    <cellStyle name="A_spares &amp; fg_Hyderabad Purchase Price Allocation draft final_FINAL SPCPL BS AS ON 31.03.2011 10.12.2011" xfId="1815" xr:uid="{00000000-0005-0000-0000-000014070000}"/>
    <cellStyle name="A_spares &amp; fg_Hyderabad Purchase Price Allocation draft final_SHEDULE" xfId="1816" xr:uid="{00000000-0005-0000-0000-000015070000}"/>
    <cellStyle name="A_spares &amp; fg_Hyderabad Purchase Price Allocation draft final_SPCPL BALANCE SHEET AS ON 30.09.2011 08.12.11" xfId="1817" xr:uid="{00000000-0005-0000-0000-000016070000}"/>
    <cellStyle name="A_spares &amp; fg_Hyderabad Purchase Price Allocation draft final_SPCPL BALANCE SHEET AS ON 30.09.2011 10.12.11" xfId="1818" xr:uid="{00000000-0005-0000-0000-000017070000}"/>
    <cellStyle name="A_spares &amp; fg_SHEDULE" xfId="1819" xr:uid="{00000000-0005-0000-0000-000018070000}"/>
    <cellStyle name="A_spares &amp; fg_SPCPL BALANCE SHEET AS ON 30.09.2011 08.12.11" xfId="1820" xr:uid="{00000000-0005-0000-0000-000019070000}"/>
    <cellStyle name="A_spares &amp; fg_SPCPL BALANCE SHEET AS ON 30.09.2011 08.12.11 2" xfId="1821" xr:uid="{00000000-0005-0000-0000-00001A070000}"/>
    <cellStyle name="A_spares &amp; fg_SPCPL BALANCE SHEET AS ON 30.09.2011 08.12.11 3" xfId="1822" xr:uid="{00000000-0005-0000-0000-00001B070000}"/>
    <cellStyle name="A_spares &amp; fg_SPCPL BALANCE SHEET AS ON 30.09.2011 10.12.11" xfId="1823" xr:uid="{00000000-0005-0000-0000-00001C070000}"/>
    <cellStyle name="A_spares &amp; fg_WIP-SPCPL.Mar'11" xfId="1824" xr:uid="{00000000-0005-0000-0000-00001D070000}"/>
    <cellStyle name="A_spares &amp; fg_WIP-SPCPL.Mar'11 2" xfId="1825" xr:uid="{00000000-0005-0000-0000-00001E070000}"/>
    <cellStyle name="A_spares &amp; fg_WIP-SPCPL.Mar'11_SHEDULE" xfId="1826" xr:uid="{00000000-0005-0000-0000-00001F070000}"/>
    <cellStyle name="A_spares &amp; fg_WIP-SPCPL.Mar'11_SPCPL BALANCE SHEET AS ON 30.09.2011 08.12.11" xfId="1827" xr:uid="{00000000-0005-0000-0000-000020070000}"/>
    <cellStyle name="A_spares &amp; fg_WIP-SPCPL.Mar'11_SPCPL BALANCE SHEET AS ON 30.09.2011 08.12.11 2" xfId="1828" xr:uid="{00000000-0005-0000-0000-000021070000}"/>
    <cellStyle name="A_spares &amp; fg_WIP-SPCPL.Mar'11_SPCPL BALANCE SHEET AS ON 30.09.2011 08.12.11 3" xfId="1829" xr:uid="{00000000-0005-0000-0000-000022070000}"/>
    <cellStyle name="A_spares &amp; fg_WIP-SPCPL.Mar'11_SPCPL BALANCE SHEET AS ON 30.09.2011 10.12.11" xfId="1830" xr:uid="{00000000-0005-0000-0000-000023070000}"/>
    <cellStyle name="A_SPCPL BALANCE SHEET AS ON 30.09.2011 08.12.11" xfId="1831" xr:uid="{00000000-0005-0000-0000-000024070000}"/>
    <cellStyle name="A_SPCPL BALANCE SHEET AS ON 30.09.2011 08.12.11 2" xfId="1832" xr:uid="{00000000-0005-0000-0000-000025070000}"/>
    <cellStyle name="A_SPCPL BALANCE SHEET AS ON 30.09.2011 08.12.11 3" xfId="1833" xr:uid="{00000000-0005-0000-0000-000026070000}"/>
    <cellStyle name="A_SPCPL BALANCE SHEET AS ON 30.09.2011 10.12.11" xfId="1834" xr:uid="{00000000-0005-0000-0000-000027070000}"/>
    <cellStyle name="Accent1 10" xfId="1835" xr:uid="{00000000-0005-0000-0000-000028070000}"/>
    <cellStyle name="Accent1 11" xfId="1836" xr:uid="{00000000-0005-0000-0000-000029070000}"/>
    <cellStyle name="Accent1 12" xfId="1837" xr:uid="{00000000-0005-0000-0000-00002A070000}"/>
    <cellStyle name="Accent1 13" xfId="1838" xr:uid="{00000000-0005-0000-0000-00002B070000}"/>
    <cellStyle name="Accent1 14" xfId="1839" xr:uid="{00000000-0005-0000-0000-00002C070000}"/>
    <cellStyle name="Accent1 15" xfId="1840" xr:uid="{00000000-0005-0000-0000-00002D070000}"/>
    <cellStyle name="Accent1 16" xfId="1841" xr:uid="{00000000-0005-0000-0000-00002E070000}"/>
    <cellStyle name="Accent1 17" xfId="1842" xr:uid="{00000000-0005-0000-0000-00002F070000}"/>
    <cellStyle name="Accent1 18" xfId="1843" xr:uid="{00000000-0005-0000-0000-000030070000}"/>
    <cellStyle name="Accent1 19" xfId="1844" xr:uid="{00000000-0005-0000-0000-000031070000}"/>
    <cellStyle name="Accent1 2" xfId="1845" xr:uid="{00000000-0005-0000-0000-000032070000}"/>
    <cellStyle name="Accent1 2 2" xfId="1846" xr:uid="{00000000-0005-0000-0000-000033070000}"/>
    <cellStyle name="Accent1 2 3" xfId="1847" xr:uid="{00000000-0005-0000-0000-000034070000}"/>
    <cellStyle name="Accent1 2 4" xfId="1848" xr:uid="{00000000-0005-0000-0000-000035070000}"/>
    <cellStyle name="Accent1 2 5" xfId="1849" xr:uid="{00000000-0005-0000-0000-000036070000}"/>
    <cellStyle name="Accent1 2 6" xfId="1850" xr:uid="{00000000-0005-0000-0000-000037070000}"/>
    <cellStyle name="Accent1 3" xfId="1851" xr:uid="{00000000-0005-0000-0000-000038070000}"/>
    <cellStyle name="Accent1 3 2" xfId="1852" xr:uid="{00000000-0005-0000-0000-000039070000}"/>
    <cellStyle name="Accent1 3 3" xfId="1853" xr:uid="{00000000-0005-0000-0000-00003A070000}"/>
    <cellStyle name="Accent1 3 4" xfId="1854" xr:uid="{00000000-0005-0000-0000-00003B070000}"/>
    <cellStyle name="Accent1 4" xfId="1855" xr:uid="{00000000-0005-0000-0000-00003C070000}"/>
    <cellStyle name="Accent1 5" xfId="1856" xr:uid="{00000000-0005-0000-0000-00003D070000}"/>
    <cellStyle name="Accent1 6" xfId="1857" xr:uid="{00000000-0005-0000-0000-00003E070000}"/>
    <cellStyle name="Accent1 7" xfId="1858" xr:uid="{00000000-0005-0000-0000-00003F070000}"/>
    <cellStyle name="Accent1 8" xfId="1859" xr:uid="{00000000-0005-0000-0000-000040070000}"/>
    <cellStyle name="Accent1 9" xfId="1860" xr:uid="{00000000-0005-0000-0000-000041070000}"/>
    <cellStyle name="Accent2 10" xfId="1861" xr:uid="{00000000-0005-0000-0000-000042070000}"/>
    <cellStyle name="Accent2 11" xfId="1862" xr:uid="{00000000-0005-0000-0000-000043070000}"/>
    <cellStyle name="Accent2 12" xfId="1863" xr:uid="{00000000-0005-0000-0000-000044070000}"/>
    <cellStyle name="Accent2 13" xfId="1864" xr:uid="{00000000-0005-0000-0000-000045070000}"/>
    <cellStyle name="Accent2 14" xfId="1865" xr:uid="{00000000-0005-0000-0000-000046070000}"/>
    <cellStyle name="Accent2 15" xfId="1866" xr:uid="{00000000-0005-0000-0000-000047070000}"/>
    <cellStyle name="Accent2 16" xfId="1867" xr:uid="{00000000-0005-0000-0000-000048070000}"/>
    <cellStyle name="Accent2 17" xfId="1868" xr:uid="{00000000-0005-0000-0000-000049070000}"/>
    <cellStyle name="Accent2 18" xfId="1869" xr:uid="{00000000-0005-0000-0000-00004A070000}"/>
    <cellStyle name="Accent2 19" xfId="1870" xr:uid="{00000000-0005-0000-0000-00004B070000}"/>
    <cellStyle name="Accent2 2" xfId="1871" xr:uid="{00000000-0005-0000-0000-00004C070000}"/>
    <cellStyle name="Accent2 2 2" xfId="1872" xr:uid="{00000000-0005-0000-0000-00004D070000}"/>
    <cellStyle name="Accent2 2 3" xfId="1873" xr:uid="{00000000-0005-0000-0000-00004E070000}"/>
    <cellStyle name="Accent2 2 4" xfId="1874" xr:uid="{00000000-0005-0000-0000-00004F070000}"/>
    <cellStyle name="Accent2 2 5" xfId="1875" xr:uid="{00000000-0005-0000-0000-000050070000}"/>
    <cellStyle name="Accent2 2 6" xfId="1876" xr:uid="{00000000-0005-0000-0000-000051070000}"/>
    <cellStyle name="Accent2 3" xfId="1877" xr:uid="{00000000-0005-0000-0000-000052070000}"/>
    <cellStyle name="Accent2 3 2" xfId="1878" xr:uid="{00000000-0005-0000-0000-000053070000}"/>
    <cellStyle name="Accent2 3 3" xfId="1879" xr:uid="{00000000-0005-0000-0000-000054070000}"/>
    <cellStyle name="Accent2 3 4" xfId="1880" xr:uid="{00000000-0005-0000-0000-000055070000}"/>
    <cellStyle name="Accent2 4" xfId="1881" xr:uid="{00000000-0005-0000-0000-000056070000}"/>
    <cellStyle name="Accent2 5" xfId="1882" xr:uid="{00000000-0005-0000-0000-000057070000}"/>
    <cellStyle name="Accent2 6" xfId="1883" xr:uid="{00000000-0005-0000-0000-000058070000}"/>
    <cellStyle name="Accent2 7" xfId="1884" xr:uid="{00000000-0005-0000-0000-000059070000}"/>
    <cellStyle name="Accent2 8" xfId="1885" xr:uid="{00000000-0005-0000-0000-00005A070000}"/>
    <cellStyle name="Accent2 9" xfId="1886" xr:uid="{00000000-0005-0000-0000-00005B070000}"/>
    <cellStyle name="Accent3 10" xfId="1887" xr:uid="{00000000-0005-0000-0000-00005C070000}"/>
    <cellStyle name="Accent3 11" xfId="1888" xr:uid="{00000000-0005-0000-0000-00005D070000}"/>
    <cellStyle name="Accent3 12" xfId="1889" xr:uid="{00000000-0005-0000-0000-00005E070000}"/>
    <cellStyle name="Accent3 13" xfId="1890" xr:uid="{00000000-0005-0000-0000-00005F070000}"/>
    <cellStyle name="Accent3 14" xfId="1891" xr:uid="{00000000-0005-0000-0000-000060070000}"/>
    <cellStyle name="Accent3 15" xfId="1892" xr:uid="{00000000-0005-0000-0000-000061070000}"/>
    <cellStyle name="Accent3 16" xfId="1893" xr:uid="{00000000-0005-0000-0000-000062070000}"/>
    <cellStyle name="Accent3 17" xfId="1894" xr:uid="{00000000-0005-0000-0000-000063070000}"/>
    <cellStyle name="Accent3 18" xfId="1895" xr:uid="{00000000-0005-0000-0000-000064070000}"/>
    <cellStyle name="Accent3 19" xfId="1896" xr:uid="{00000000-0005-0000-0000-000065070000}"/>
    <cellStyle name="Accent3 2" xfId="1897" xr:uid="{00000000-0005-0000-0000-000066070000}"/>
    <cellStyle name="Accent3 2 2" xfId="1898" xr:uid="{00000000-0005-0000-0000-000067070000}"/>
    <cellStyle name="Accent3 2 3" xfId="1899" xr:uid="{00000000-0005-0000-0000-000068070000}"/>
    <cellStyle name="Accent3 2 4" xfId="1900" xr:uid="{00000000-0005-0000-0000-000069070000}"/>
    <cellStyle name="Accent3 2 5" xfId="1901" xr:uid="{00000000-0005-0000-0000-00006A070000}"/>
    <cellStyle name="Accent3 2 6" xfId="1902" xr:uid="{00000000-0005-0000-0000-00006B070000}"/>
    <cellStyle name="Accent3 3" xfId="1903" xr:uid="{00000000-0005-0000-0000-00006C070000}"/>
    <cellStyle name="Accent3 3 2" xfId="1904" xr:uid="{00000000-0005-0000-0000-00006D070000}"/>
    <cellStyle name="Accent3 3 3" xfId="1905" xr:uid="{00000000-0005-0000-0000-00006E070000}"/>
    <cellStyle name="Accent3 3 4" xfId="1906" xr:uid="{00000000-0005-0000-0000-00006F070000}"/>
    <cellStyle name="Accent3 4" xfId="1907" xr:uid="{00000000-0005-0000-0000-000070070000}"/>
    <cellStyle name="Accent3 5" xfId="1908" xr:uid="{00000000-0005-0000-0000-000071070000}"/>
    <cellStyle name="Accent3 6" xfId="1909" xr:uid="{00000000-0005-0000-0000-000072070000}"/>
    <cellStyle name="Accent3 7" xfId="1910" xr:uid="{00000000-0005-0000-0000-000073070000}"/>
    <cellStyle name="Accent3 8" xfId="1911" xr:uid="{00000000-0005-0000-0000-000074070000}"/>
    <cellStyle name="Accent3 9" xfId="1912" xr:uid="{00000000-0005-0000-0000-000075070000}"/>
    <cellStyle name="Accent4 10" xfId="1913" xr:uid="{00000000-0005-0000-0000-000076070000}"/>
    <cellStyle name="Accent4 11" xfId="1914" xr:uid="{00000000-0005-0000-0000-000077070000}"/>
    <cellStyle name="Accent4 12" xfId="1915" xr:uid="{00000000-0005-0000-0000-000078070000}"/>
    <cellStyle name="Accent4 13" xfId="1916" xr:uid="{00000000-0005-0000-0000-000079070000}"/>
    <cellStyle name="Accent4 14" xfId="1917" xr:uid="{00000000-0005-0000-0000-00007A070000}"/>
    <cellStyle name="Accent4 15" xfId="1918" xr:uid="{00000000-0005-0000-0000-00007B070000}"/>
    <cellStyle name="Accent4 16" xfId="1919" xr:uid="{00000000-0005-0000-0000-00007C070000}"/>
    <cellStyle name="Accent4 17" xfId="1920" xr:uid="{00000000-0005-0000-0000-00007D070000}"/>
    <cellStyle name="Accent4 18" xfId="1921" xr:uid="{00000000-0005-0000-0000-00007E070000}"/>
    <cellStyle name="Accent4 19" xfId="1922" xr:uid="{00000000-0005-0000-0000-00007F070000}"/>
    <cellStyle name="Accent4 2" xfId="1923" xr:uid="{00000000-0005-0000-0000-000080070000}"/>
    <cellStyle name="Accent4 2 2" xfId="1924" xr:uid="{00000000-0005-0000-0000-000081070000}"/>
    <cellStyle name="Accent4 2 3" xfId="1925" xr:uid="{00000000-0005-0000-0000-000082070000}"/>
    <cellStyle name="Accent4 2 4" xfId="1926" xr:uid="{00000000-0005-0000-0000-000083070000}"/>
    <cellStyle name="Accent4 2 5" xfId="1927" xr:uid="{00000000-0005-0000-0000-000084070000}"/>
    <cellStyle name="Accent4 2 6" xfId="1928" xr:uid="{00000000-0005-0000-0000-000085070000}"/>
    <cellStyle name="Accent4 3" xfId="1929" xr:uid="{00000000-0005-0000-0000-000086070000}"/>
    <cellStyle name="Accent4 3 2" xfId="1930" xr:uid="{00000000-0005-0000-0000-000087070000}"/>
    <cellStyle name="Accent4 3 3" xfId="1931" xr:uid="{00000000-0005-0000-0000-000088070000}"/>
    <cellStyle name="Accent4 3 4" xfId="1932" xr:uid="{00000000-0005-0000-0000-000089070000}"/>
    <cellStyle name="Accent4 4" xfId="1933" xr:uid="{00000000-0005-0000-0000-00008A070000}"/>
    <cellStyle name="Accent4 5" xfId="1934" xr:uid="{00000000-0005-0000-0000-00008B070000}"/>
    <cellStyle name="Accent4 6" xfId="1935" xr:uid="{00000000-0005-0000-0000-00008C070000}"/>
    <cellStyle name="Accent4 7" xfId="1936" xr:uid="{00000000-0005-0000-0000-00008D070000}"/>
    <cellStyle name="Accent4 8" xfId="1937" xr:uid="{00000000-0005-0000-0000-00008E070000}"/>
    <cellStyle name="Accent4 9" xfId="1938" xr:uid="{00000000-0005-0000-0000-00008F070000}"/>
    <cellStyle name="Accent5 10" xfId="1939" xr:uid="{00000000-0005-0000-0000-000090070000}"/>
    <cellStyle name="Accent5 11" xfId="1940" xr:uid="{00000000-0005-0000-0000-000091070000}"/>
    <cellStyle name="Accent5 12" xfId="1941" xr:uid="{00000000-0005-0000-0000-000092070000}"/>
    <cellStyle name="Accent5 13" xfId="1942" xr:uid="{00000000-0005-0000-0000-000093070000}"/>
    <cellStyle name="Accent5 14" xfId="1943" xr:uid="{00000000-0005-0000-0000-000094070000}"/>
    <cellStyle name="Accent5 15" xfId="1944" xr:uid="{00000000-0005-0000-0000-000095070000}"/>
    <cellStyle name="Accent5 16" xfId="1945" xr:uid="{00000000-0005-0000-0000-000096070000}"/>
    <cellStyle name="Accent5 17" xfId="1946" xr:uid="{00000000-0005-0000-0000-000097070000}"/>
    <cellStyle name="Accent5 18" xfId="1947" xr:uid="{00000000-0005-0000-0000-000098070000}"/>
    <cellStyle name="Accent5 19" xfId="1948" xr:uid="{00000000-0005-0000-0000-000099070000}"/>
    <cellStyle name="Accent5 2" xfId="1949" xr:uid="{00000000-0005-0000-0000-00009A070000}"/>
    <cellStyle name="Accent5 2 2" xfId="1950" xr:uid="{00000000-0005-0000-0000-00009B070000}"/>
    <cellStyle name="Accent5 2 3" xfId="1951" xr:uid="{00000000-0005-0000-0000-00009C070000}"/>
    <cellStyle name="Accent5 3" xfId="1952" xr:uid="{00000000-0005-0000-0000-00009D070000}"/>
    <cellStyle name="Accent5 4" xfId="1953" xr:uid="{00000000-0005-0000-0000-00009E070000}"/>
    <cellStyle name="Accent5 5" xfId="1954" xr:uid="{00000000-0005-0000-0000-00009F070000}"/>
    <cellStyle name="Accent5 6" xfId="1955" xr:uid="{00000000-0005-0000-0000-0000A0070000}"/>
    <cellStyle name="Accent5 7" xfId="1956" xr:uid="{00000000-0005-0000-0000-0000A1070000}"/>
    <cellStyle name="Accent5 8" xfId="1957" xr:uid="{00000000-0005-0000-0000-0000A2070000}"/>
    <cellStyle name="Accent5 9" xfId="1958" xr:uid="{00000000-0005-0000-0000-0000A3070000}"/>
    <cellStyle name="Accent6 10" xfId="1959" xr:uid="{00000000-0005-0000-0000-0000A4070000}"/>
    <cellStyle name="Accent6 11" xfId="1960" xr:uid="{00000000-0005-0000-0000-0000A5070000}"/>
    <cellStyle name="Accent6 12" xfId="1961" xr:uid="{00000000-0005-0000-0000-0000A6070000}"/>
    <cellStyle name="Accent6 13" xfId="1962" xr:uid="{00000000-0005-0000-0000-0000A7070000}"/>
    <cellStyle name="Accent6 14" xfId="1963" xr:uid="{00000000-0005-0000-0000-0000A8070000}"/>
    <cellStyle name="Accent6 15" xfId="1964" xr:uid="{00000000-0005-0000-0000-0000A9070000}"/>
    <cellStyle name="Accent6 16" xfId="1965" xr:uid="{00000000-0005-0000-0000-0000AA070000}"/>
    <cellStyle name="Accent6 17" xfId="1966" xr:uid="{00000000-0005-0000-0000-0000AB070000}"/>
    <cellStyle name="Accent6 18" xfId="1967" xr:uid="{00000000-0005-0000-0000-0000AC070000}"/>
    <cellStyle name="Accent6 19" xfId="1968" xr:uid="{00000000-0005-0000-0000-0000AD070000}"/>
    <cellStyle name="Accent6 2" xfId="1969" xr:uid="{00000000-0005-0000-0000-0000AE070000}"/>
    <cellStyle name="Accent6 2 2" xfId="1970" xr:uid="{00000000-0005-0000-0000-0000AF070000}"/>
    <cellStyle name="Accent6 2 3" xfId="1971" xr:uid="{00000000-0005-0000-0000-0000B0070000}"/>
    <cellStyle name="Accent6 2 4" xfId="1972" xr:uid="{00000000-0005-0000-0000-0000B1070000}"/>
    <cellStyle name="Accent6 2 5" xfId="1973" xr:uid="{00000000-0005-0000-0000-0000B2070000}"/>
    <cellStyle name="Accent6 2 6" xfId="1974" xr:uid="{00000000-0005-0000-0000-0000B3070000}"/>
    <cellStyle name="Accent6 3" xfId="1975" xr:uid="{00000000-0005-0000-0000-0000B4070000}"/>
    <cellStyle name="Accent6 3 2" xfId="1976" xr:uid="{00000000-0005-0000-0000-0000B5070000}"/>
    <cellStyle name="Accent6 3 3" xfId="1977" xr:uid="{00000000-0005-0000-0000-0000B6070000}"/>
    <cellStyle name="Accent6 3 4" xfId="1978" xr:uid="{00000000-0005-0000-0000-0000B7070000}"/>
    <cellStyle name="Accent6 4" xfId="1979" xr:uid="{00000000-0005-0000-0000-0000B8070000}"/>
    <cellStyle name="Accent6 5" xfId="1980" xr:uid="{00000000-0005-0000-0000-0000B9070000}"/>
    <cellStyle name="Accent6 6" xfId="1981" xr:uid="{00000000-0005-0000-0000-0000BA070000}"/>
    <cellStyle name="Accent6 7" xfId="1982" xr:uid="{00000000-0005-0000-0000-0000BB070000}"/>
    <cellStyle name="Accent6 8" xfId="1983" xr:uid="{00000000-0005-0000-0000-0000BC070000}"/>
    <cellStyle name="Accent6 9" xfId="1984" xr:uid="{00000000-0005-0000-0000-0000BD070000}"/>
    <cellStyle name="ÅëÈ­ [0]_±âÅ¸" xfId="1985" xr:uid="{00000000-0005-0000-0000-0000BE070000}"/>
    <cellStyle name="ÅëÈ­_±âÅ¸" xfId="1986" xr:uid="{00000000-0005-0000-0000-0000BF070000}"/>
    <cellStyle name="AFE" xfId="1987" xr:uid="{00000000-0005-0000-0000-0000C0070000}"/>
    <cellStyle name="Arial 10" xfId="1988" xr:uid="{00000000-0005-0000-0000-0000C1070000}"/>
    <cellStyle name="Arial 12" xfId="1989" xr:uid="{00000000-0005-0000-0000-0000C2070000}"/>
    <cellStyle name="ÄÞ¸¶ [0]_±âÅ¸" xfId="1990" xr:uid="{00000000-0005-0000-0000-0000C3070000}"/>
    <cellStyle name="ÄÞ¸¶_±âÅ¸" xfId="1991" xr:uid="{00000000-0005-0000-0000-0000C4070000}"/>
    <cellStyle name="Bad 10" xfId="1992" xr:uid="{00000000-0005-0000-0000-0000C5070000}"/>
    <cellStyle name="Bad 11" xfId="1993" xr:uid="{00000000-0005-0000-0000-0000C6070000}"/>
    <cellStyle name="Bad 12" xfId="1994" xr:uid="{00000000-0005-0000-0000-0000C7070000}"/>
    <cellStyle name="Bad 13" xfId="1995" xr:uid="{00000000-0005-0000-0000-0000C8070000}"/>
    <cellStyle name="Bad 14" xfId="1996" xr:uid="{00000000-0005-0000-0000-0000C9070000}"/>
    <cellStyle name="Bad 15" xfId="1997" xr:uid="{00000000-0005-0000-0000-0000CA070000}"/>
    <cellStyle name="Bad 16" xfId="1998" xr:uid="{00000000-0005-0000-0000-0000CB070000}"/>
    <cellStyle name="Bad 17" xfId="1999" xr:uid="{00000000-0005-0000-0000-0000CC070000}"/>
    <cellStyle name="Bad 18" xfId="2000" xr:uid="{00000000-0005-0000-0000-0000CD070000}"/>
    <cellStyle name="Bad 19" xfId="2001" xr:uid="{00000000-0005-0000-0000-0000CE070000}"/>
    <cellStyle name="Bad 2" xfId="2002" xr:uid="{00000000-0005-0000-0000-0000CF070000}"/>
    <cellStyle name="Bad 2 2" xfId="2003" xr:uid="{00000000-0005-0000-0000-0000D0070000}"/>
    <cellStyle name="Bad 2 3" xfId="2004" xr:uid="{00000000-0005-0000-0000-0000D1070000}"/>
    <cellStyle name="Bad 2 4" xfId="2005" xr:uid="{00000000-0005-0000-0000-0000D2070000}"/>
    <cellStyle name="Bad 2 5" xfId="2006" xr:uid="{00000000-0005-0000-0000-0000D3070000}"/>
    <cellStyle name="Bad 2 6" xfId="2007" xr:uid="{00000000-0005-0000-0000-0000D4070000}"/>
    <cellStyle name="Bad 3" xfId="2008" xr:uid="{00000000-0005-0000-0000-0000D5070000}"/>
    <cellStyle name="Bad 3 2" xfId="2009" xr:uid="{00000000-0005-0000-0000-0000D6070000}"/>
    <cellStyle name="Bad 3 3" xfId="2010" xr:uid="{00000000-0005-0000-0000-0000D7070000}"/>
    <cellStyle name="Bad 3 4" xfId="2011" xr:uid="{00000000-0005-0000-0000-0000D8070000}"/>
    <cellStyle name="Bad 4" xfId="2012" xr:uid="{00000000-0005-0000-0000-0000D9070000}"/>
    <cellStyle name="Bad 5" xfId="2013" xr:uid="{00000000-0005-0000-0000-0000DA070000}"/>
    <cellStyle name="Bad 6" xfId="2014" xr:uid="{00000000-0005-0000-0000-0000DB070000}"/>
    <cellStyle name="Bad 7" xfId="2015" xr:uid="{00000000-0005-0000-0000-0000DC070000}"/>
    <cellStyle name="Bad 8" xfId="2016" xr:uid="{00000000-0005-0000-0000-0000DD070000}"/>
    <cellStyle name="Bad 9" xfId="2017" xr:uid="{00000000-0005-0000-0000-0000DE070000}"/>
    <cellStyle name="Body" xfId="2018" xr:uid="{00000000-0005-0000-0000-0000DF070000}"/>
    <cellStyle name="British Pound" xfId="2019" xr:uid="{00000000-0005-0000-0000-0000E0070000}"/>
    <cellStyle name="Ç¥ÁØ_¿¬°£´©°è¿¹»ó" xfId="2020" xr:uid="{00000000-0005-0000-0000-0000E1070000}"/>
    <cellStyle name="Calc Currency (0)" xfId="2021" xr:uid="{00000000-0005-0000-0000-0000E2070000}"/>
    <cellStyle name="Calc Currency (2)" xfId="2022" xr:uid="{00000000-0005-0000-0000-0000E3070000}"/>
    <cellStyle name="Calc Percent (0)" xfId="2023" xr:uid="{00000000-0005-0000-0000-0000E4070000}"/>
    <cellStyle name="Calc Percent (1)" xfId="2024" xr:uid="{00000000-0005-0000-0000-0000E5070000}"/>
    <cellStyle name="Calc Percent (2)" xfId="2025" xr:uid="{00000000-0005-0000-0000-0000E6070000}"/>
    <cellStyle name="Calc Units (0)" xfId="2026" xr:uid="{00000000-0005-0000-0000-0000E7070000}"/>
    <cellStyle name="Calc Units (1)" xfId="2027" xr:uid="{00000000-0005-0000-0000-0000E8070000}"/>
    <cellStyle name="Calc Units (2)" xfId="2028" xr:uid="{00000000-0005-0000-0000-0000E9070000}"/>
    <cellStyle name="Calculation 10" xfId="2029" xr:uid="{00000000-0005-0000-0000-0000EA070000}"/>
    <cellStyle name="Calculation 11" xfId="2030" xr:uid="{00000000-0005-0000-0000-0000EB070000}"/>
    <cellStyle name="Calculation 12" xfId="2031" xr:uid="{00000000-0005-0000-0000-0000EC070000}"/>
    <cellStyle name="Calculation 13" xfId="2032" xr:uid="{00000000-0005-0000-0000-0000ED070000}"/>
    <cellStyle name="Calculation 14" xfId="2033" xr:uid="{00000000-0005-0000-0000-0000EE070000}"/>
    <cellStyle name="Calculation 15" xfId="2034" xr:uid="{00000000-0005-0000-0000-0000EF070000}"/>
    <cellStyle name="Calculation 16" xfId="2035" xr:uid="{00000000-0005-0000-0000-0000F0070000}"/>
    <cellStyle name="Calculation 17" xfId="2036" xr:uid="{00000000-0005-0000-0000-0000F1070000}"/>
    <cellStyle name="Calculation 18" xfId="2037" xr:uid="{00000000-0005-0000-0000-0000F2070000}"/>
    <cellStyle name="Calculation 19" xfId="2038" xr:uid="{00000000-0005-0000-0000-0000F3070000}"/>
    <cellStyle name="Calculation 2" xfId="2039" xr:uid="{00000000-0005-0000-0000-0000F4070000}"/>
    <cellStyle name="Calculation 2 2" xfId="2040" xr:uid="{00000000-0005-0000-0000-0000F5070000}"/>
    <cellStyle name="Calculation 2 3" xfId="2041" xr:uid="{00000000-0005-0000-0000-0000F6070000}"/>
    <cellStyle name="Calculation 2 4" xfId="2042" xr:uid="{00000000-0005-0000-0000-0000F7070000}"/>
    <cellStyle name="Calculation 2 5" xfId="2043" xr:uid="{00000000-0005-0000-0000-0000F8070000}"/>
    <cellStyle name="Calculation 2 6" xfId="2044" xr:uid="{00000000-0005-0000-0000-0000F9070000}"/>
    <cellStyle name="Calculation 3" xfId="2045" xr:uid="{00000000-0005-0000-0000-0000FA070000}"/>
    <cellStyle name="Calculation 3 2" xfId="2046" xr:uid="{00000000-0005-0000-0000-0000FB070000}"/>
    <cellStyle name="Calculation 3 3" xfId="2047" xr:uid="{00000000-0005-0000-0000-0000FC070000}"/>
    <cellStyle name="Calculation 3 4" xfId="2048" xr:uid="{00000000-0005-0000-0000-0000FD070000}"/>
    <cellStyle name="Calculation 4" xfId="2049" xr:uid="{00000000-0005-0000-0000-0000FE070000}"/>
    <cellStyle name="Calculation 5" xfId="2050" xr:uid="{00000000-0005-0000-0000-0000FF070000}"/>
    <cellStyle name="Calculation 6" xfId="2051" xr:uid="{00000000-0005-0000-0000-000000080000}"/>
    <cellStyle name="Calculation 7" xfId="2052" xr:uid="{00000000-0005-0000-0000-000001080000}"/>
    <cellStyle name="Calculation 8" xfId="2053" xr:uid="{00000000-0005-0000-0000-000002080000}"/>
    <cellStyle name="Calculation 9" xfId="2054" xr:uid="{00000000-0005-0000-0000-000003080000}"/>
    <cellStyle name="Case" xfId="2055" xr:uid="{00000000-0005-0000-0000-000004080000}"/>
    <cellStyle name="Check Cell 10" xfId="2056" xr:uid="{00000000-0005-0000-0000-000005080000}"/>
    <cellStyle name="Check Cell 11" xfId="2057" xr:uid="{00000000-0005-0000-0000-000006080000}"/>
    <cellStyle name="Check Cell 12" xfId="2058" xr:uid="{00000000-0005-0000-0000-000007080000}"/>
    <cellStyle name="Check Cell 13" xfId="2059" xr:uid="{00000000-0005-0000-0000-000008080000}"/>
    <cellStyle name="Check Cell 14" xfId="2060" xr:uid="{00000000-0005-0000-0000-000009080000}"/>
    <cellStyle name="Check Cell 15" xfId="2061" xr:uid="{00000000-0005-0000-0000-00000A080000}"/>
    <cellStyle name="Check Cell 16" xfId="2062" xr:uid="{00000000-0005-0000-0000-00000B080000}"/>
    <cellStyle name="Check Cell 17" xfId="2063" xr:uid="{00000000-0005-0000-0000-00000C080000}"/>
    <cellStyle name="Check Cell 18" xfId="2064" xr:uid="{00000000-0005-0000-0000-00000D080000}"/>
    <cellStyle name="Check Cell 19" xfId="2065" xr:uid="{00000000-0005-0000-0000-00000E080000}"/>
    <cellStyle name="Check Cell 2" xfId="2066" xr:uid="{00000000-0005-0000-0000-00000F080000}"/>
    <cellStyle name="Check Cell 2 2" xfId="2067" xr:uid="{00000000-0005-0000-0000-000010080000}"/>
    <cellStyle name="Check Cell 2 3" xfId="2068" xr:uid="{00000000-0005-0000-0000-000011080000}"/>
    <cellStyle name="Check Cell 3" xfId="2069" xr:uid="{00000000-0005-0000-0000-000012080000}"/>
    <cellStyle name="Check Cell 4" xfId="2070" xr:uid="{00000000-0005-0000-0000-000013080000}"/>
    <cellStyle name="Check Cell 5" xfId="2071" xr:uid="{00000000-0005-0000-0000-000014080000}"/>
    <cellStyle name="Check Cell 6" xfId="2072" xr:uid="{00000000-0005-0000-0000-000015080000}"/>
    <cellStyle name="Check Cell 7" xfId="2073" xr:uid="{00000000-0005-0000-0000-000016080000}"/>
    <cellStyle name="Check Cell 8" xfId="2074" xr:uid="{00000000-0005-0000-0000-000017080000}"/>
    <cellStyle name="Check Cell 9" xfId="2075" xr:uid="{00000000-0005-0000-0000-000018080000}"/>
    <cellStyle name="Col Heads" xfId="2076" xr:uid="{00000000-0005-0000-0000-000019080000}"/>
    <cellStyle name="Column centered" xfId="2077" xr:uid="{00000000-0005-0000-0000-00001A080000}"/>
    <cellStyle name="Column text left" xfId="2078" xr:uid="{00000000-0005-0000-0000-00001B080000}"/>
    <cellStyle name="Comma" xfId="1" builtinId="3"/>
    <cellStyle name="Comma  - Style1" xfId="2079" xr:uid="{00000000-0005-0000-0000-00001D080000}"/>
    <cellStyle name="Comma  - Style1 2" xfId="2080" xr:uid="{00000000-0005-0000-0000-00001E080000}"/>
    <cellStyle name="Comma  - Style1 3" xfId="2081" xr:uid="{00000000-0005-0000-0000-00001F080000}"/>
    <cellStyle name="Comma  - Style2" xfId="2082" xr:uid="{00000000-0005-0000-0000-000020080000}"/>
    <cellStyle name="Comma  - Style2 2" xfId="2083" xr:uid="{00000000-0005-0000-0000-000021080000}"/>
    <cellStyle name="Comma  - Style2 3" xfId="2084" xr:uid="{00000000-0005-0000-0000-000022080000}"/>
    <cellStyle name="Comma  - Style3" xfId="2085" xr:uid="{00000000-0005-0000-0000-000023080000}"/>
    <cellStyle name="Comma  - Style3 2" xfId="2086" xr:uid="{00000000-0005-0000-0000-000024080000}"/>
    <cellStyle name="Comma  - Style3 3" xfId="2087" xr:uid="{00000000-0005-0000-0000-000025080000}"/>
    <cellStyle name="Comma  - Style4" xfId="2088" xr:uid="{00000000-0005-0000-0000-000026080000}"/>
    <cellStyle name="Comma  - Style4 2" xfId="2089" xr:uid="{00000000-0005-0000-0000-000027080000}"/>
    <cellStyle name="Comma  - Style4 3" xfId="2090" xr:uid="{00000000-0005-0000-0000-000028080000}"/>
    <cellStyle name="Comma  - Style5" xfId="2091" xr:uid="{00000000-0005-0000-0000-000029080000}"/>
    <cellStyle name="Comma  - Style5 2" xfId="2092" xr:uid="{00000000-0005-0000-0000-00002A080000}"/>
    <cellStyle name="Comma  - Style5 3" xfId="2093" xr:uid="{00000000-0005-0000-0000-00002B080000}"/>
    <cellStyle name="Comma  - Style6" xfId="2094" xr:uid="{00000000-0005-0000-0000-00002C080000}"/>
    <cellStyle name="Comma  - Style6 2" xfId="2095" xr:uid="{00000000-0005-0000-0000-00002D080000}"/>
    <cellStyle name="Comma  - Style6 3" xfId="2096" xr:uid="{00000000-0005-0000-0000-00002E080000}"/>
    <cellStyle name="Comma  - Style7" xfId="2097" xr:uid="{00000000-0005-0000-0000-00002F080000}"/>
    <cellStyle name="Comma  - Style7 2" xfId="2098" xr:uid="{00000000-0005-0000-0000-000030080000}"/>
    <cellStyle name="Comma  - Style7 3" xfId="2099" xr:uid="{00000000-0005-0000-0000-000031080000}"/>
    <cellStyle name="Comma  - Style8" xfId="2100" xr:uid="{00000000-0005-0000-0000-000032080000}"/>
    <cellStyle name="Comma  - Style8 2" xfId="2101" xr:uid="{00000000-0005-0000-0000-000033080000}"/>
    <cellStyle name="Comma  - Style8 3" xfId="2102" xr:uid="{00000000-0005-0000-0000-000034080000}"/>
    <cellStyle name="Comma [0] 2" xfId="2103" xr:uid="{00000000-0005-0000-0000-000035080000}"/>
    <cellStyle name="Comma [00]" xfId="2104" xr:uid="{00000000-0005-0000-0000-000036080000}"/>
    <cellStyle name="Comma 0" xfId="2105" xr:uid="{00000000-0005-0000-0000-000037080000}"/>
    <cellStyle name="Comma 0*" xfId="2106" xr:uid="{00000000-0005-0000-0000-000038080000}"/>
    <cellStyle name="Comma 10" xfId="2107" xr:uid="{00000000-0005-0000-0000-000039080000}"/>
    <cellStyle name="Comma 10 2" xfId="2108" xr:uid="{00000000-0005-0000-0000-00003A080000}"/>
    <cellStyle name="Comma 10 2 2" xfId="2109" xr:uid="{00000000-0005-0000-0000-00003B080000}"/>
    <cellStyle name="Comma 10 3" xfId="2110" xr:uid="{00000000-0005-0000-0000-00003C080000}"/>
    <cellStyle name="Comma 10 4" xfId="2111" xr:uid="{00000000-0005-0000-0000-00003D080000}"/>
    <cellStyle name="Comma 10 5" xfId="3498" xr:uid="{00000000-0005-0000-0000-00003E080000}"/>
    <cellStyle name="Comma 10_Deferred Tax _Mar 10" xfId="2112" xr:uid="{00000000-0005-0000-0000-00003F080000}"/>
    <cellStyle name="Comma 11" xfId="2113" xr:uid="{00000000-0005-0000-0000-000040080000}"/>
    <cellStyle name="Comma 11 2" xfId="2114" xr:uid="{00000000-0005-0000-0000-000041080000}"/>
    <cellStyle name="Comma 11 3" xfId="2115" xr:uid="{00000000-0005-0000-0000-000042080000}"/>
    <cellStyle name="Comma 11 4" xfId="2116" xr:uid="{00000000-0005-0000-0000-000043080000}"/>
    <cellStyle name="Comma 11 5" xfId="3497" xr:uid="{00000000-0005-0000-0000-000044080000}"/>
    <cellStyle name="Comma 12" xfId="2117" xr:uid="{00000000-0005-0000-0000-000045080000}"/>
    <cellStyle name="Comma 12 2" xfId="2118" xr:uid="{00000000-0005-0000-0000-000046080000}"/>
    <cellStyle name="Comma 12 3" xfId="2119" xr:uid="{00000000-0005-0000-0000-000047080000}"/>
    <cellStyle name="Comma 13" xfId="2120" xr:uid="{00000000-0005-0000-0000-000048080000}"/>
    <cellStyle name="Comma 13 2" xfId="2121" xr:uid="{00000000-0005-0000-0000-000049080000}"/>
    <cellStyle name="Comma 13 3" xfId="2122" xr:uid="{00000000-0005-0000-0000-00004A080000}"/>
    <cellStyle name="Comma 14" xfId="2123" xr:uid="{00000000-0005-0000-0000-00004B080000}"/>
    <cellStyle name="Comma 14 2" xfId="2124" xr:uid="{00000000-0005-0000-0000-00004C080000}"/>
    <cellStyle name="Comma 14 3" xfId="2125" xr:uid="{00000000-0005-0000-0000-00004D080000}"/>
    <cellStyle name="Comma 15" xfId="2126" xr:uid="{00000000-0005-0000-0000-00004E080000}"/>
    <cellStyle name="Comma 15 2" xfId="2127" xr:uid="{00000000-0005-0000-0000-00004F080000}"/>
    <cellStyle name="Comma 15 3" xfId="2128" xr:uid="{00000000-0005-0000-0000-000050080000}"/>
    <cellStyle name="Comma 16" xfId="2129" xr:uid="{00000000-0005-0000-0000-000051080000}"/>
    <cellStyle name="Comma 16 2" xfId="2130" xr:uid="{00000000-0005-0000-0000-000052080000}"/>
    <cellStyle name="Comma 16 3" xfId="2131" xr:uid="{00000000-0005-0000-0000-000053080000}"/>
    <cellStyle name="Comma 17" xfId="2132" xr:uid="{00000000-0005-0000-0000-000054080000}"/>
    <cellStyle name="Comma 17 2" xfId="2133" xr:uid="{00000000-0005-0000-0000-000055080000}"/>
    <cellStyle name="Comma 17 3" xfId="2134" xr:uid="{00000000-0005-0000-0000-000056080000}"/>
    <cellStyle name="Comma 18" xfId="2135" xr:uid="{00000000-0005-0000-0000-000057080000}"/>
    <cellStyle name="Comma 18 2" xfId="2136" xr:uid="{00000000-0005-0000-0000-000058080000}"/>
    <cellStyle name="Comma 18 3" xfId="2137" xr:uid="{00000000-0005-0000-0000-000059080000}"/>
    <cellStyle name="Comma 19" xfId="2138" xr:uid="{00000000-0005-0000-0000-00005A080000}"/>
    <cellStyle name="Comma 19 2" xfId="2139" xr:uid="{00000000-0005-0000-0000-00005B080000}"/>
    <cellStyle name="Comma 19 3" xfId="2140" xr:uid="{00000000-0005-0000-0000-00005C080000}"/>
    <cellStyle name="Comma 2" xfId="2141" xr:uid="{00000000-0005-0000-0000-00005D080000}"/>
    <cellStyle name="Comma 2 10" xfId="2142" xr:uid="{00000000-0005-0000-0000-00005E080000}"/>
    <cellStyle name="Comma 2 11" xfId="2143" xr:uid="{00000000-0005-0000-0000-00005F080000}"/>
    <cellStyle name="Comma 2 12" xfId="2144" xr:uid="{00000000-0005-0000-0000-000060080000}"/>
    <cellStyle name="Comma 2 13" xfId="2145" xr:uid="{00000000-0005-0000-0000-000061080000}"/>
    <cellStyle name="Comma 2 14" xfId="2146" xr:uid="{00000000-0005-0000-0000-000062080000}"/>
    <cellStyle name="Comma 2 14 2" xfId="2147" xr:uid="{00000000-0005-0000-0000-000063080000}"/>
    <cellStyle name="Comma 2 15" xfId="2148" xr:uid="{00000000-0005-0000-0000-000064080000}"/>
    <cellStyle name="Comma 2 16" xfId="2149" xr:uid="{00000000-0005-0000-0000-000065080000}"/>
    <cellStyle name="Comma 2 17" xfId="2150" xr:uid="{00000000-0005-0000-0000-000066080000}"/>
    <cellStyle name="Comma 2 18" xfId="2151" xr:uid="{00000000-0005-0000-0000-000067080000}"/>
    <cellStyle name="Comma 2 19" xfId="2152" xr:uid="{00000000-0005-0000-0000-000068080000}"/>
    <cellStyle name="Comma 2 2" xfId="2153" xr:uid="{00000000-0005-0000-0000-000069080000}"/>
    <cellStyle name="Comma 2 2 2" xfId="2154" xr:uid="{00000000-0005-0000-0000-00006A080000}"/>
    <cellStyle name="Comma 2 2 2 2" xfId="2155" xr:uid="{00000000-0005-0000-0000-00006B080000}"/>
    <cellStyle name="Comma 2 2 3" xfId="2156" xr:uid="{00000000-0005-0000-0000-00006C080000}"/>
    <cellStyle name="Comma 2 2 4" xfId="2157" xr:uid="{00000000-0005-0000-0000-00006D080000}"/>
    <cellStyle name="Comma 2 20" xfId="2158" xr:uid="{00000000-0005-0000-0000-00006E080000}"/>
    <cellStyle name="Comma 2 21" xfId="2159" xr:uid="{00000000-0005-0000-0000-00006F080000}"/>
    <cellStyle name="Comma 2 22" xfId="3499" xr:uid="{00000000-0005-0000-0000-000070080000}"/>
    <cellStyle name="Comma 2 23 2" xfId="2160" xr:uid="{00000000-0005-0000-0000-000071080000}"/>
    <cellStyle name="Comma 2 28" xfId="2161" xr:uid="{00000000-0005-0000-0000-000072080000}"/>
    <cellStyle name="Comma 2 29" xfId="2162" xr:uid="{00000000-0005-0000-0000-000073080000}"/>
    <cellStyle name="Comma 2 3" xfId="2163" xr:uid="{00000000-0005-0000-0000-000074080000}"/>
    <cellStyle name="Comma 2 3 2" xfId="2164" xr:uid="{00000000-0005-0000-0000-000075080000}"/>
    <cellStyle name="Comma 2 4" xfId="2165" xr:uid="{00000000-0005-0000-0000-000076080000}"/>
    <cellStyle name="Comma 2 4 2" xfId="3449" xr:uid="{00000000-0005-0000-0000-000077080000}"/>
    <cellStyle name="Comma 2 4 3" xfId="3450" xr:uid="{00000000-0005-0000-0000-000078080000}"/>
    <cellStyle name="Comma 2 5" xfId="2166" xr:uid="{00000000-0005-0000-0000-000079080000}"/>
    <cellStyle name="Comma 2 5 2" xfId="3451" xr:uid="{00000000-0005-0000-0000-00007A080000}"/>
    <cellStyle name="Comma 2 5 3" xfId="3452" xr:uid="{00000000-0005-0000-0000-00007B080000}"/>
    <cellStyle name="Comma 2 6" xfId="2167" xr:uid="{00000000-0005-0000-0000-00007C080000}"/>
    <cellStyle name="Comma 2 60 2" xfId="2168" xr:uid="{00000000-0005-0000-0000-00007D080000}"/>
    <cellStyle name="Comma 2 60 2 2" xfId="2169" xr:uid="{00000000-0005-0000-0000-00007E080000}"/>
    <cellStyle name="Comma 2 60 3" xfId="2170" xr:uid="{00000000-0005-0000-0000-00007F080000}"/>
    <cellStyle name="Comma 2 7" xfId="2171" xr:uid="{00000000-0005-0000-0000-000080080000}"/>
    <cellStyle name="Comma 2 8" xfId="2172" xr:uid="{00000000-0005-0000-0000-000081080000}"/>
    <cellStyle name="Comma 2 8 2" xfId="2173" xr:uid="{00000000-0005-0000-0000-000082080000}"/>
    <cellStyle name="Comma 2 9" xfId="2174" xr:uid="{00000000-0005-0000-0000-000083080000}"/>
    <cellStyle name="Comma 2_43 B TBZ Ltd 31.3.2011" xfId="2175" xr:uid="{00000000-0005-0000-0000-000084080000}"/>
    <cellStyle name="Comma 20" xfId="2176" xr:uid="{00000000-0005-0000-0000-000085080000}"/>
    <cellStyle name="Comma 20 2" xfId="2177" xr:uid="{00000000-0005-0000-0000-000086080000}"/>
    <cellStyle name="Comma 20 3" xfId="2178" xr:uid="{00000000-0005-0000-0000-000087080000}"/>
    <cellStyle name="Comma 21" xfId="2179" xr:uid="{00000000-0005-0000-0000-000088080000}"/>
    <cellStyle name="Comma 21 2" xfId="2180" xr:uid="{00000000-0005-0000-0000-000089080000}"/>
    <cellStyle name="Comma 21 3" xfId="2181" xr:uid="{00000000-0005-0000-0000-00008A080000}"/>
    <cellStyle name="Comma 22" xfId="2182" xr:uid="{00000000-0005-0000-0000-00008B080000}"/>
    <cellStyle name="Comma 22 2" xfId="2183" xr:uid="{00000000-0005-0000-0000-00008C080000}"/>
    <cellStyle name="Comma 22 3" xfId="2184" xr:uid="{00000000-0005-0000-0000-00008D080000}"/>
    <cellStyle name="Comma 23" xfId="2185" xr:uid="{00000000-0005-0000-0000-00008E080000}"/>
    <cellStyle name="Comma 23 2" xfId="2186" xr:uid="{00000000-0005-0000-0000-00008F080000}"/>
    <cellStyle name="Comma 23 3" xfId="2187" xr:uid="{00000000-0005-0000-0000-000090080000}"/>
    <cellStyle name="Comma 24" xfId="2188" xr:uid="{00000000-0005-0000-0000-000091080000}"/>
    <cellStyle name="Comma 24 2" xfId="2189" xr:uid="{00000000-0005-0000-0000-000092080000}"/>
    <cellStyle name="Comma 24 3" xfId="2190" xr:uid="{00000000-0005-0000-0000-000093080000}"/>
    <cellStyle name="Comma 25" xfId="2191" xr:uid="{00000000-0005-0000-0000-000094080000}"/>
    <cellStyle name="Comma 25 2" xfId="2192" xr:uid="{00000000-0005-0000-0000-000095080000}"/>
    <cellStyle name="Comma 25 3" xfId="2193" xr:uid="{00000000-0005-0000-0000-000096080000}"/>
    <cellStyle name="Comma 26" xfId="2194" xr:uid="{00000000-0005-0000-0000-000097080000}"/>
    <cellStyle name="Comma 26 2" xfId="2195" xr:uid="{00000000-0005-0000-0000-000098080000}"/>
    <cellStyle name="Comma 26 3" xfId="2196" xr:uid="{00000000-0005-0000-0000-000099080000}"/>
    <cellStyle name="Comma 27" xfId="2197" xr:uid="{00000000-0005-0000-0000-00009A080000}"/>
    <cellStyle name="Comma 27 2" xfId="2198" xr:uid="{00000000-0005-0000-0000-00009B080000}"/>
    <cellStyle name="Comma 27 3" xfId="2199" xr:uid="{00000000-0005-0000-0000-00009C080000}"/>
    <cellStyle name="Comma 28" xfId="2200" xr:uid="{00000000-0005-0000-0000-00009D080000}"/>
    <cellStyle name="Comma 28 2" xfId="2201" xr:uid="{00000000-0005-0000-0000-00009E080000}"/>
    <cellStyle name="Comma 28 3" xfId="2202" xr:uid="{00000000-0005-0000-0000-00009F080000}"/>
    <cellStyle name="Comma 28 4" xfId="2203" xr:uid="{00000000-0005-0000-0000-0000A0080000}"/>
    <cellStyle name="Comma 29" xfId="2204" xr:uid="{00000000-0005-0000-0000-0000A1080000}"/>
    <cellStyle name="Comma 29 2" xfId="2205" xr:uid="{00000000-0005-0000-0000-0000A2080000}"/>
    <cellStyle name="Comma 29 3" xfId="2206" xr:uid="{00000000-0005-0000-0000-0000A3080000}"/>
    <cellStyle name="Comma 29 4" xfId="2207" xr:uid="{00000000-0005-0000-0000-0000A4080000}"/>
    <cellStyle name="Comma 3" xfId="2208" xr:uid="{00000000-0005-0000-0000-0000A5080000}"/>
    <cellStyle name="Comma 3 2" xfId="2209" xr:uid="{00000000-0005-0000-0000-0000A6080000}"/>
    <cellStyle name="Comma 3 2 2" xfId="2210" xr:uid="{00000000-0005-0000-0000-0000A7080000}"/>
    <cellStyle name="Comma 3 2 7" xfId="2211" xr:uid="{00000000-0005-0000-0000-0000A8080000}"/>
    <cellStyle name="Comma 3 3" xfId="2212" xr:uid="{00000000-0005-0000-0000-0000A9080000}"/>
    <cellStyle name="Comma 3 3 2" xfId="2213" xr:uid="{00000000-0005-0000-0000-0000AA080000}"/>
    <cellStyle name="Comma 3 3 2 2" xfId="3453" xr:uid="{00000000-0005-0000-0000-0000AB080000}"/>
    <cellStyle name="Comma 3 3 2 3" xfId="3454" xr:uid="{00000000-0005-0000-0000-0000AC080000}"/>
    <cellStyle name="Comma 3 3 3" xfId="3455" xr:uid="{00000000-0005-0000-0000-0000AD080000}"/>
    <cellStyle name="Comma 3 3 4" xfId="3456" xr:uid="{00000000-0005-0000-0000-0000AE080000}"/>
    <cellStyle name="Comma 3 4" xfId="2214" xr:uid="{00000000-0005-0000-0000-0000AF080000}"/>
    <cellStyle name="Comma 3 5" xfId="2215" xr:uid="{00000000-0005-0000-0000-0000B0080000}"/>
    <cellStyle name="Comma 3 5 2" xfId="3457" xr:uid="{00000000-0005-0000-0000-0000B1080000}"/>
    <cellStyle name="Comma 3 6" xfId="2216" xr:uid="{00000000-0005-0000-0000-0000B2080000}"/>
    <cellStyle name="Comma 3 7" xfId="2217" xr:uid="{00000000-0005-0000-0000-0000B3080000}"/>
    <cellStyle name="Comma 30" xfId="2218" xr:uid="{00000000-0005-0000-0000-0000B4080000}"/>
    <cellStyle name="Comma 30 2" xfId="2219" xr:uid="{00000000-0005-0000-0000-0000B5080000}"/>
    <cellStyle name="Comma 30 3" xfId="2220" xr:uid="{00000000-0005-0000-0000-0000B6080000}"/>
    <cellStyle name="Comma 31" xfId="2221" xr:uid="{00000000-0005-0000-0000-0000B7080000}"/>
    <cellStyle name="Comma 31 2" xfId="2222" xr:uid="{00000000-0005-0000-0000-0000B8080000}"/>
    <cellStyle name="Comma 31 3" xfId="2223" xr:uid="{00000000-0005-0000-0000-0000B9080000}"/>
    <cellStyle name="Comma 31 4" xfId="2224" xr:uid="{00000000-0005-0000-0000-0000BA080000}"/>
    <cellStyle name="Comma 32" xfId="2225" xr:uid="{00000000-0005-0000-0000-0000BB080000}"/>
    <cellStyle name="Comma 32 2" xfId="2226" xr:uid="{00000000-0005-0000-0000-0000BC080000}"/>
    <cellStyle name="Comma 32 3" xfId="2227" xr:uid="{00000000-0005-0000-0000-0000BD080000}"/>
    <cellStyle name="Comma 33" xfId="2228" xr:uid="{00000000-0005-0000-0000-0000BE080000}"/>
    <cellStyle name="Comma 34" xfId="2229" xr:uid="{00000000-0005-0000-0000-0000BF080000}"/>
    <cellStyle name="Comma 34 2" xfId="2230" xr:uid="{00000000-0005-0000-0000-0000C0080000}"/>
    <cellStyle name="Comma 34 3" xfId="2231" xr:uid="{00000000-0005-0000-0000-0000C1080000}"/>
    <cellStyle name="Comma 35" xfId="2232" xr:uid="{00000000-0005-0000-0000-0000C2080000}"/>
    <cellStyle name="Comma 35 2" xfId="2233" xr:uid="{00000000-0005-0000-0000-0000C3080000}"/>
    <cellStyle name="Comma 35 3" xfId="2234" xr:uid="{00000000-0005-0000-0000-0000C4080000}"/>
    <cellStyle name="Comma 36" xfId="2235" xr:uid="{00000000-0005-0000-0000-0000C5080000}"/>
    <cellStyle name="Comma 36 2" xfId="2236" xr:uid="{00000000-0005-0000-0000-0000C6080000}"/>
    <cellStyle name="Comma 36 3" xfId="2237" xr:uid="{00000000-0005-0000-0000-0000C7080000}"/>
    <cellStyle name="Comma 37" xfId="2238" xr:uid="{00000000-0005-0000-0000-0000C8080000}"/>
    <cellStyle name="Comma 37 2" xfId="2239" xr:uid="{00000000-0005-0000-0000-0000C9080000}"/>
    <cellStyle name="Comma 37 3" xfId="2240" xr:uid="{00000000-0005-0000-0000-0000CA080000}"/>
    <cellStyle name="Comma 38" xfId="2241" xr:uid="{00000000-0005-0000-0000-0000CB080000}"/>
    <cellStyle name="Comma 39" xfId="2242" xr:uid="{00000000-0005-0000-0000-0000CC080000}"/>
    <cellStyle name="Comma 4" xfId="2243" xr:uid="{00000000-0005-0000-0000-0000CD080000}"/>
    <cellStyle name="Comma 4 2" xfId="2244" xr:uid="{00000000-0005-0000-0000-0000CE080000}"/>
    <cellStyle name="Comma 4 2 2" xfId="2245" xr:uid="{00000000-0005-0000-0000-0000CF080000}"/>
    <cellStyle name="Comma 4 2 3" xfId="2246" xr:uid="{00000000-0005-0000-0000-0000D0080000}"/>
    <cellStyle name="Comma 4 2 4" xfId="2247" xr:uid="{00000000-0005-0000-0000-0000D1080000}"/>
    <cellStyle name="Comma 4 3" xfId="2248" xr:uid="{00000000-0005-0000-0000-0000D2080000}"/>
    <cellStyle name="Comma 4 4" xfId="3458" xr:uid="{00000000-0005-0000-0000-0000D3080000}"/>
    <cellStyle name="Comma 40" xfId="2249" xr:uid="{00000000-0005-0000-0000-0000D4080000}"/>
    <cellStyle name="Comma 41" xfId="2250" xr:uid="{00000000-0005-0000-0000-0000D5080000}"/>
    <cellStyle name="Comma 42" xfId="2251" xr:uid="{00000000-0005-0000-0000-0000D6080000}"/>
    <cellStyle name="Comma 42 2" xfId="2252" xr:uid="{00000000-0005-0000-0000-0000D7080000}"/>
    <cellStyle name="Comma 42 3" xfId="2253" xr:uid="{00000000-0005-0000-0000-0000D8080000}"/>
    <cellStyle name="Comma 43" xfId="2254" xr:uid="{00000000-0005-0000-0000-0000D9080000}"/>
    <cellStyle name="Comma 43 2" xfId="2255" xr:uid="{00000000-0005-0000-0000-0000DA080000}"/>
    <cellStyle name="Comma 43 3" xfId="2256" xr:uid="{00000000-0005-0000-0000-0000DB080000}"/>
    <cellStyle name="Comma 44" xfId="2257" xr:uid="{00000000-0005-0000-0000-0000DC080000}"/>
    <cellStyle name="Comma 45" xfId="2258" xr:uid="{00000000-0005-0000-0000-0000DD080000}"/>
    <cellStyle name="Comma 46" xfId="2259" xr:uid="{00000000-0005-0000-0000-0000DE080000}"/>
    <cellStyle name="Comma 47" xfId="2260" xr:uid="{00000000-0005-0000-0000-0000DF080000}"/>
    <cellStyle name="Comma 48" xfId="2261" xr:uid="{00000000-0005-0000-0000-0000E0080000}"/>
    <cellStyle name="Comma 49" xfId="2262" xr:uid="{00000000-0005-0000-0000-0000E1080000}"/>
    <cellStyle name="Comma 5" xfId="2263" xr:uid="{00000000-0005-0000-0000-0000E2080000}"/>
    <cellStyle name="Comma 5 2" xfId="2264" xr:uid="{00000000-0005-0000-0000-0000E3080000}"/>
    <cellStyle name="Comma 5 2 2" xfId="2265" xr:uid="{00000000-0005-0000-0000-0000E4080000}"/>
    <cellStyle name="Comma 5 2 2 2" xfId="3459" xr:uid="{00000000-0005-0000-0000-0000E5080000}"/>
    <cellStyle name="Comma 5 2 2 3" xfId="3460" xr:uid="{00000000-0005-0000-0000-0000E6080000}"/>
    <cellStyle name="Comma 5 2 3" xfId="2266" xr:uid="{00000000-0005-0000-0000-0000E7080000}"/>
    <cellStyle name="Comma 5 2 3 2" xfId="3461" xr:uid="{00000000-0005-0000-0000-0000E8080000}"/>
    <cellStyle name="Comma 5 2 3 3" xfId="3462" xr:uid="{00000000-0005-0000-0000-0000E9080000}"/>
    <cellStyle name="Comma 5 2 4" xfId="2267" xr:uid="{00000000-0005-0000-0000-0000EA080000}"/>
    <cellStyle name="Comma 5 3" xfId="2268" xr:uid="{00000000-0005-0000-0000-0000EB080000}"/>
    <cellStyle name="Comma 5 4" xfId="2269" xr:uid="{00000000-0005-0000-0000-0000EC080000}"/>
    <cellStyle name="Comma 50" xfId="2270" xr:uid="{00000000-0005-0000-0000-0000ED080000}"/>
    <cellStyle name="Comma 51" xfId="2271" xr:uid="{00000000-0005-0000-0000-0000EE080000}"/>
    <cellStyle name="Comma 52" xfId="2272" xr:uid="{00000000-0005-0000-0000-0000EF080000}"/>
    <cellStyle name="Comma 53" xfId="2273" xr:uid="{00000000-0005-0000-0000-0000F0080000}"/>
    <cellStyle name="Comma 54" xfId="2274" xr:uid="{00000000-0005-0000-0000-0000F1080000}"/>
    <cellStyle name="Comma 54 2" xfId="2275" xr:uid="{00000000-0005-0000-0000-0000F2080000}"/>
    <cellStyle name="Comma 6" xfId="2276" xr:uid="{00000000-0005-0000-0000-0000F3080000}"/>
    <cellStyle name="Comma 6 2" xfId="2277" xr:uid="{00000000-0005-0000-0000-0000F4080000}"/>
    <cellStyle name="Comma 62" xfId="2278" xr:uid="{00000000-0005-0000-0000-0000F5080000}"/>
    <cellStyle name="Comma 63" xfId="2279" xr:uid="{00000000-0005-0000-0000-0000F6080000}"/>
    <cellStyle name="Comma 64" xfId="2280" xr:uid="{00000000-0005-0000-0000-0000F7080000}"/>
    <cellStyle name="Comma 66" xfId="2281" xr:uid="{00000000-0005-0000-0000-0000F8080000}"/>
    <cellStyle name="Comma 7" xfId="2282" xr:uid="{00000000-0005-0000-0000-0000F9080000}"/>
    <cellStyle name="Comma 7 2" xfId="2283" xr:uid="{00000000-0005-0000-0000-0000FA080000}"/>
    <cellStyle name="Comma 7 2 2" xfId="3463" xr:uid="{00000000-0005-0000-0000-0000FB080000}"/>
    <cellStyle name="Comma 7 2 3" xfId="3464" xr:uid="{00000000-0005-0000-0000-0000FC080000}"/>
    <cellStyle name="Comma 7 3" xfId="2284" xr:uid="{00000000-0005-0000-0000-0000FD080000}"/>
    <cellStyle name="Comma 7 4" xfId="3465" xr:uid="{00000000-0005-0000-0000-0000FE080000}"/>
    <cellStyle name="Comma 8" xfId="2285" xr:uid="{00000000-0005-0000-0000-0000FF080000}"/>
    <cellStyle name="Comma 8 2" xfId="2286" xr:uid="{00000000-0005-0000-0000-000000090000}"/>
    <cellStyle name="Comma 8 3" xfId="2287" xr:uid="{00000000-0005-0000-0000-000001090000}"/>
    <cellStyle name="Comma 8 4" xfId="2288" xr:uid="{00000000-0005-0000-0000-000002090000}"/>
    <cellStyle name="Comma 9" xfId="2289" xr:uid="{00000000-0005-0000-0000-000003090000}"/>
    <cellStyle name="Comma 9 2" xfId="2290" xr:uid="{00000000-0005-0000-0000-000004090000}"/>
    <cellStyle name="Comma 9 3" xfId="2291" xr:uid="{00000000-0005-0000-0000-000005090000}"/>
    <cellStyle name="Comma K0]_% (Freq.)_1" xfId="2292" xr:uid="{00000000-0005-0000-0000-000006090000}"/>
    <cellStyle name="comma zerodec" xfId="2293" xr:uid="{00000000-0005-0000-0000-000007090000}"/>
    <cellStyle name="comma(0)" xfId="2294" xr:uid="{00000000-0005-0000-0000-000008090000}"/>
    <cellStyle name="Comma,0" xfId="2295" xr:uid="{00000000-0005-0000-0000-000009090000}"/>
    <cellStyle name="Comma,1" xfId="2296" xr:uid="{00000000-0005-0000-0000-00000A090000}"/>
    <cellStyle name="Comma,2" xfId="2297" xr:uid="{00000000-0005-0000-0000-00000B090000}"/>
    <cellStyle name="Comma0" xfId="2298" xr:uid="{00000000-0005-0000-0000-00000C090000}"/>
    <cellStyle name="Comma0 - Modelo1" xfId="2299" xr:uid="{00000000-0005-0000-0000-00000D090000}"/>
    <cellStyle name="Comma0 - Style1" xfId="2300" xr:uid="{00000000-0005-0000-0000-00000E090000}"/>
    <cellStyle name="Comma1 - Modelo2" xfId="2301" xr:uid="{00000000-0005-0000-0000-00000F090000}"/>
    <cellStyle name="Comma1 - Style1" xfId="2302" xr:uid="{00000000-0005-0000-0000-000010090000}"/>
    <cellStyle name="Comma1 - Style2" xfId="2303" xr:uid="{00000000-0005-0000-0000-000011090000}"/>
    <cellStyle name="CommĬ [0]_pldt_1_SGV_SGV" xfId="2304" xr:uid="{00000000-0005-0000-0000-000012090000}"/>
    <cellStyle name="Copied" xfId="2305" xr:uid="{00000000-0005-0000-0000-000013090000}"/>
    <cellStyle name="Credit" xfId="2306" xr:uid="{00000000-0005-0000-0000-000014090000}"/>
    <cellStyle name="Credit subtotal" xfId="2307" xr:uid="{00000000-0005-0000-0000-000015090000}"/>
    <cellStyle name="Credit Total" xfId="2308" xr:uid="{00000000-0005-0000-0000-000016090000}"/>
    <cellStyle name="CRORE2 - Style2" xfId="2309" xr:uid="{00000000-0005-0000-0000-000017090000}"/>
    <cellStyle name="Currency [00]" xfId="2310" xr:uid="{00000000-0005-0000-0000-000018090000}"/>
    <cellStyle name="Currency 0" xfId="2311" xr:uid="{00000000-0005-0000-0000-000019090000}"/>
    <cellStyle name="Currency 2" xfId="2312" xr:uid="{00000000-0005-0000-0000-00001A090000}"/>
    <cellStyle name="Currency 3" xfId="2313" xr:uid="{00000000-0005-0000-0000-00001B090000}"/>
    <cellStyle name="Currency,0" xfId="2314" xr:uid="{00000000-0005-0000-0000-00001C090000}"/>
    <cellStyle name="Currency,2" xfId="2315" xr:uid="{00000000-0005-0000-0000-00001D090000}"/>
    <cellStyle name="Currency0" xfId="2316" xr:uid="{00000000-0005-0000-0000-00001E090000}"/>
    <cellStyle name="Currency1" xfId="2317" xr:uid="{00000000-0005-0000-0000-00001F090000}"/>
    <cellStyle name="Currwncy [0]_laroux_1¿ùÈ¸ºñ³»¿ª (2)_±¸¹Ì´ëÃ¥" xfId="2318" xr:uid="{00000000-0005-0000-0000-000020090000}"/>
    <cellStyle name="D" xfId="2319" xr:uid="{00000000-0005-0000-0000-000021090000}"/>
    <cellStyle name="D 2" xfId="2320" xr:uid="{00000000-0005-0000-0000-000022090000}"/>
    <cellStyle name="D 3" xfId="2321" xr:uid="{00000000-0005-0000-0000-000023090000}"/>
    <cellStyle name="Date" xfId="2322" xr:uid="{00000000-0005-0000-0000-000024090000}"/>
    <cellStyle name="Date Aligned" xfId="2323" xr:uid="{00000000-0005-0000-0000-000025090000}"/>
    <cellStyle name="Date Short" xfId="2324" xr:uid="{00000000-0005-0000-0000-000026090000}"/>
    <cellStyle name="Date_Copy of Xl0000135" xfId="2325" xr:uid="{00000000-0005-0000-0000-000027090000}"/>
    <cellStyle name="DATUM" xfId="2326" xr:uid="{00000000-0005-0000-0000-000028090000}"/>
    <cellStyle name="Debit" xfId="2327" xr:uid="{00000000-0005-0000-0000-000029090000}"/>
    <cellStyle name="Debit subtotal" xfId="2328" xr:uid="{00000000-0005-0000-0000-00002A090000}"/>
    <cellStyle name="Debit Total" xfId="2329" xr:uid="{00000000-0005-0000-0000-00002B090000}"/>
    <cellStyle name="DELTA" xfId="2330" xr:uid="{00000000-0005-0000-0000-00002C090000}"/>
    <cellStyle name="Dezimal [0]_Pr.Ev. CCC" xfId="2331" xr:uid="{00000000-0005-0000-0000-00002D090000}"/>
    <cellStyle name="Dezimal_Form 104" xfId="2332" xr:uid="{00000000-0005-0000-0000-00002E090000}"/>
    <cellStyle name="Dia" xfId="2333" xr:uid="{00000000-0005-0000-0000-00002F090000}"/>
    <cellStyle name="Dollar (zero dec)" xfId="2334" xr:uid="{00000000-0005-0000-0000-000030090000}"/>
    <cellStyle name="Dotted Line" xfId="2335" xr:uid="{00000000-0005-0000-0000-000031090000}"/>
    <cellStyle name="Double Accounting" xfId="2336" xr:uid="{00000000-0005-0000-0000-000032090000}"/>
    <cellStyle name="Encabez1" xfId="2337" xr:uid="{00000000-0005-0000-0000-000033090000}"/>
    <cellStyle name="Encabez2" xfId="2338" xr:uid="{00000000-0005-0000-0000-000034090000}"/>
    <cellStyle name="Enter Currency (0)" xfId="2339" xr:uid="{00000000-0005-0000-0000-000035090000}"/>
    <cellStyle name="Enter Currency (2)" xfId="2340" xr:uid="{00000000-0005-0000-0000-000036090000}"/>
    <cellStyle name="Enter Units (0)" xfId="2341" xr:uid="{00000000-0005-0000-0000-000037090000}"/>
    <cellStyle name="Enter Units (1)" xfId="2342" xr:uid="{00000000-0005-0000-0000-000038090000}"/>
    <cellStyle name="Enter Units (2)" xfId="2343" xr:uid="{00000000-0005-0000-0000-000039090000}"/>
    <cellStyle name="Entered" xfId="2344" xr:uid="{00000000-0005-0000-0000-00003A090000}"/>
    <cellStyle name="Euro" xfId="2345" xr:uid="{00000000-0005-0000-0000-00003B090000}"/>
    <cellStyle name="Euro 2" xfId="2346" xr:uid="{00000000-0005-0000-0000-00003C090000}"/>
    <cellStyle name="Euro 3" xfId="2347" xr:uid="{00000000-0005-0000-0000-00003D090000}"/>
    <cellStyle name="Euro_FINAL SPCPL BS AS ON 31.03.2011 10.12.2011" xfId="2348" xr:uid="{00000000-0005-0000-0000-00003E090000}"/>
    <cellStyle name="Excel Built-in 20% - Accent1" xfId="2349" xr:uid="{00000000-0005-0000-0000-00003F090000}"/>
    <cellStyle name="Excel Built-in 20% - Accent1 1" xfId="2350" xr:uid="{00000000-0005-0000-0000-000040090000}"/>
    <cellStyle name="Excel Built-in 20% - Accent2" xfId="2351" xr:uid="{00000000-0005-0000-0000-000041090000}"/>
    <cellStyle name="Excel Built-in 20% - Accent2 1" xfId="2352" xr:uid="{00000000-0005-0000-0000-000042090000}"/>
    <cellStyle name="Excel Built-in 20% - Accent3" xfId="2353" xr:uid="{00000000-0005-0000-0000-000043090000}"/>
    <cellStyle name="Excel Built-in 20% - Accent3 1" xfId="2354" xr:uid="{00000000-0005-0000-0000-000044090000}"/>
    <cellStyle name="Excel Built-in 20% - Accent4" xfId="2355" xr:uid="{00000000-0005-0000-0000-000045090000}"/>
    <cellStyle name="Excel Built-in 20% - Accent4 1" xfId="2356" xr:uid="{00000000-0005-0000-0000-000046090000}"/>
    <cellStyle name="Excel Built-in 20% - Accent5" xfId="2357" xr:uid="{00000000-0005-0000-0000-000047090000}"/>
    <cellStyle name="Excel Built-in 20% - Accent5 1" xfId="2358" xr:uid="{00000000-0005-0000-0000-000048090000}"/>
    <cellStyle name="Excel Built-in 20% - Accent6" xfId="2359" xr:uid="{00000000-0005-0000-0000-000049090000}"/>
    <cellStyle name="Excel Built-in 20% - Accent6 1" xfId="2360" xr:uid="{00000000-0005-0000-0000-00004A090000}"/>
    <cellStyle name="Excel Built-in 40% - Accent1" xfId="2361" xr:uid="{00000000-0005-0000-0000-00004B090000}"/>
    <cellStyle name="Excel Built-in 40% - Accent1 1" xfId="2362" xr:uid="{00000000-0005-0000-0000-00004C090000}"/>
    <cellStyle name="Excel Built-in 40% - Accent2" xfId="2363" xr:uid="{00000000-0005-0000-0000-00004D090000}"/>
    <cellStyle name="Excel Built-in 40% - Accent2 1" xfId="2364" xr:uid="{00000000-0005-0000-0000-00004E090000}"/>
    <cellStyle name="Excel Built-in 40% - Accent3" xfId="2365" xr:uid="{00000000-0005-0000-0000-00004F090000}"/>
    <cellStyle name="Excel Built-in 40% - Accent3 1" xfId="2366" xr:uid="{00000000-0005-0000-0000-000050090000}"/>
    <cellStyle name="Excel Built-in 40% - Accent4" xfId="2367" xr:uid="{00000000-0005-0000-0000-000051090000}"/>
    <cellStyle name="Excel Built-in 40% - Accent4 1" xfId="2368" xr:uid="{00000000-0005-0000-0000-000052090000}"/>
    <cellStyle name="Excel Built-in 40% - Accent5" xfId="2369" xr:uid="{00000000-0005-0000-0000-000053090000}"/>
    <cellStyle name="Excel Built-in 40% - Accent5 1" xfId="2370" xr:uid="{00000000-0005-0000-0000-000054090000}"/>
    <cellStyle name="Excel Built-in 40% - Accent6" xfId="2371" xr:uid="{00000000-0005-0000-0000-000055090000}"/>
    <cellStyle name="Excel Built-in 40% - Accent6 1" xfId="2372" xr:uid="{00000000-0005-0000-0000-000056090000}"/>
    <cellStyle name="Excel Built-in 60% - Accent1" xfId="2373" xr:uid="{00000000-0005-0000-0000-000057090000}"/>
    <cellStyle name="Excel Built-in 60% - Accent1 1" xfId="2374" xr:uid="{00000000-0005-0000-0000-000058090000}"/>
    <cellStyle name="Excel Built-in 60% - Accent2" xfId="2375" xr:uid="{00000000-0005-0000-0000-000059090000}"/>
    <cellStyle name="Excel Built-in 60% - Accent2 1" xfId="2376" xr:uid="{00000000-0005-0000-0000-00005A090000}"/>
    <cellStyle name="Excel Built-in 60% - Accent3" xfId="2377" xr:uid="{00000000-0005-0000-0000-00005B090000}"/>
    <cellStyle name="Excel Built-in 60% - Accent3 1" xfId="2378" xr:uid="{00000000-0005-0000-0000-00005C090000}"/>
    <cellStyle name="Excel Built-in 60% - Accent4" xfId="2379" xr:uid="{00000000-0005-0000-0000-00005D090000}"/>
    <cellStyle name="Excel Built-in 60% - Accent4 1" xfId="2380" xr:uid="{00000000-0005-0000-0000-00005E090000}"/>
    <cellStyle name="Excel Built-in 60% - Accent5" xfId="2381" xr:uid="{00000000-0005-0000-0000-00005F090000}"/>
    <cellStyle name="Excel Built-in 60% - Accent5 1" xfId="2382" xr:uid="{00000000-0005-0000-0000-000060090000}"/>
    <cellStyle name="Excel Built-in 60% - Accent6" xfId="2383" xr:uid="{00000000-0005-0000-0000-000061090000}"/>
    <cellStyle name="Excel Built-in 60% - Accent6 1" xfId="2384" xr:uid="{00000000-0005-0000-0000-000062090000}"/>
    <cellStyle name="Excel Built-in Accent1" xfId="2385" xr:uid="{00000000-0005-0000-0000-000063090000}"/>
    <cellStyle name="Excel Built-in Accent1 1" xfId="2386" xr:uid="{00000000-0005-0000-0000-000064090000}"/>
    <cellStyle name="Excel Built-in Accent2" xfId="2387" xr:uid="{00000000-0005-0000-0000-000065090000}"/>
    <cellStyle name="Excel Built-in Accent2 1" xfId="2388" xr:uid="{00000000-0005-0000-0000-000066090000}"/>
    <cellStyle name="Excel Built-in Accent3" xfId="2389" xr:uid="{00000000-0005-0000-0000-000067090000}"/>
    <cellStyle name="Excel Built-in Accent3 1" xfId="2390" xr:uid="{00000000-0005-0000-0000-000068090000}"/>
    <cellStyle name="Excel Built-in Accent4" xfId="2391" xr:uid="{00000000-0005-0000-0000-000069090000}"/>
    <cellStyle name="Excel Built-in Accent4 1" xfId="2392" xr:uid="{00000000-0005-0000-0000-00006A090000}"/>
    <cellStyle name="Excel Built-in Accent5" xfId="2393" xr:uid="{00000000-0005-0000-0000-00006B090000}"/>
    <cellStyle name="Excel Built-in Accent5 1" xfId="2394" xr:uid="{00000000-0005-0000-0000-00006C090000}"/>
    <cellStyle name="Excel Built-in Accent6" xfId="2395" xr:uid="{00000000-0005-0000-0000-00006D090000}"/>
    <cellStyle name="Excel Built-in Accent6 1" xfId="2396" xr:uid="{00000000-0005-0000-0000-00006E090000}"/>
    <cellStyle name="Excel Built-in Bad" xfId="2397" xr:uid="{00000000-0005-0000-0000-00006F090000}"/>
    <cellStyle name="Excel Built-in Bad 1" xfId="2398" xr:uid="{00000000-0005-0000-0000-000070090000}"/>
    <cellStyle name="Excel Built-in Calculation" xfId="2399" xr:uid="{00000000-0005-0000-0000-000071090000}"/>
    <cellStyle name="Excel Built-in Calculation 1" xfId="2400" xr:uid="{00000000-0005-0000-0000-000072090000}"/>
    <cellStyle name="Excel Built-in Check Cell" xfId="2401" xr:uid="{00000000-0005-0000-0000-000073090000}"/>
    <cellStyle name="Excel Built-in Check Cell 1" xfId="2402" xr:uid="{00000000-0005-0000-0000-000074090000}"/>
    <cellStyle name="Excel Built-in Comma" xfId="2403" xr:uid="{00000000-0005-0000-0000-000075090000}"/>
    <cellStyle name="Excel Built-in Comma 1" xfId="2404" xr:uid="{00000000-0005-0000-0000-000076090000}"/>
    <cellStyle name="Excel Built-in Explanatory Text 1" xfId="2405" xr:uid="{00000000-0005-0000-0000-000077090000}"/>
    <cellStyle name="Excel Built-in Good 1" xfId="2406" xr:uid="{00000000-0005-0000-0000-000078090000}"/>
    <cellStyle name="Excel Built-in Heading 1 1" xfId="2407" xr:uid="{00000000-0005-0000-0000-000079090000}"/>
    <cellStyle name="Excel Built-in Heading 2 1" xfId="2408" xr:uid="{00000000-0005-0000-0000-00007A090000}"/>
    <cellStyle name="Excel Built-in Heading 3 1" xfId="2409" xr:uid="{00000000-0005-0000-0000-00007B090000}"/>
    <cellStyle name="Excel Built-in Heading 4 1" xfId="2410" xr:uid="{00000000-0005-0000-0000-00007C090000}"/>
    <cellStyle name="Excel Built-in Input 1" xfId="2411" xr:uid="{00000000-0005-0000-0000-00007D090000}"/>
    <cellStyle name="Excel Built-in Linked Cell 1" xfId="2412" xr:uid="{00000000-0005-0000-0000-00007E090000}"/>
    <cellStyle name="Excel Built-in Neutral 1" xfId="2413" xr:uid="{00000000-0005-0000-0000-00007F090000}"/>
    <cellStyle name="Excel Built-in Normal" xfId="2414" xr:uid="{00000000-0005-0000-0000-000080090000}"/>
    <cellStyle name="Excel Built-in Normal 1" xfId="2415" xr:uid="{00000000-0005-0000-0000-000081090000}"/>
    <cellStyle name="Excel Built-in Normal 2" xfId="2416" xr:uid="{00000000-0005-0000-0000-000082090000}"/>
    <cellStyle name="Excel Built-in Normal_MIS OM WestSouth Till July 11 Final by Mukesh Sir" xfId="2417" xr:uid="{00000000-0005-0000-0000-000083090000}"/>
    <cellStyle name="Excel Built-in Note 1" xfId="2418" xr:uid="{00000000-0005-0000-0000-000084090000}"/>
    <cellStyle name="Excel Built-in Output 1" xfId="2419" xr:uid="{00000000-0005-0000-0000-000085090000}"/>
    <cellStyle name="Excel Built-in Percent" xfId="2420" xr:uid="{00000000-0005-0000-0000-000086090000}"/>
    <cellStyle name="Excel Built-in Title 1" xfId="2421" xr:uid="{00000000-0005-0000-0000-000087090000}"/>
    <cellStyle name="Excel Built-in Total 1" xfId="2422" xr:uid="{00000000-0005-0000-0000-000088090000}"/>
    <cellStyle name="Excel Built-in Warning Text 1" xfId="2423" xr:uid="{00000000-0005-0000-0000-000089090000}"/>
    <cellStyle name="Excel.Chart" xfId="2424" xr:uid="{00000000-0005-0000-0000-00008A090000}"/>
    <cellStyle name="Explanatory Text 10" xfId="2425" xr:uid="{00000000-0005-0000-0000-00008B090000}"/>
    <cellStyle name="Explanatory Text 11" xfId="2426" xr:uid="{00000000-0005-0000-0000-00008C090000}"/>
    <cellStyle name="Explanatory Text 12" xfId="2427" xr:uid="{00000000-0005-0000-0000-00008D090000}"/>
    <cellStyle name="Explanatory Text 13" xfId="2428" xr:uid="{00000000-0005-0000-0000-00008E090000}"/>
    <cellStyle name="Explanatory Text 14" xfId="2429" xr:uid="{00000000-0005-0000-0000-00008F090000}"/>
    <cellStyle name="Explanatory Text 15" xfId="2430" xr:uid="{00000000-0005-0000-0000-000090090000}"/>
    <cellStyle name="Explanatory Text 16" xfId="2431" xr:uid="{00000000-0005-0000-0000-000091090000}"/>
    <cellStyle name="Explanatory Text 17" xfId="2432" xr:uid="{00000000-0005-0000-0000-000092090000}"/>
    <cellStyle name="Explanatory Text 18" xfId="2433" xr:uid="{00000000-0005-0000-0000-000093090000}"/>
    <cellStyle name="Explanatory Text 19" xfId="2434" xr:uid="{00000000-0005-0000-0000-000094090000}"/>
    <cellStyle name="Explanatory Text 2" xfId="2435" xr:uid="{00000000-0005-0000-0000-000095090000}"/>
    <cellStyle name="Explanatory Text 2 2" xfId="2436" xr:uid="{00000000-0005-0000-0000-000096090000}"/>
    <cellStyle name="Explanatory Text 2 3" xfId="2437" xr:uid="{00000000-0005-0000-0000-000097090000}"/>
    <cellStyle name="Explanatory Text 3" xfId="2438" xr:uid="{00000000-0005-0000-0000-000098090000}"/>
    <cellStyle name="Explanatory Text 4" xfId="2439" xr:uid="{00000000-0005-0000-0000-000099090000}"/>
    <cellStyle name="Explanatory Text 5" xfId="2440" xr:uid="{00000000-0005-0000-0000-00009A090000}"/>
    <cellStyle name="Explanatory Text 6" xfId="2441" xr:uid="{00000000-0005-0000-0000-00009B090000}"/>
    <cellStyle name="Explanatory Text 7" xfId="2442" xr:uid="{00000000-0005-0000-0000-00009C090000}"/>
    <cellStyle name="Explanatory Text 8" xfId="2443" xr:uid="{00000000-0005-0000-0000-00009D090000}"/>
    <cellStyle name="Explanatory Text 9" xfId="2444" xr:uid="{00000000-0005-0000-0000-00009E090000}"/>
    <cellStyle name="EY0dp" xfId="2445" xr:uid="{00000000-0005-0000-0000-00009F090000}"/>
    <cellStyle name="EY0dp 2" xfId="2446" xr:uid="{00000000-0005-0000-0000-0000A0090000}"/>
    <cellStyle name="EY0dp 2 2" xfId="2447" xr:uid="{00000000-0005-0000-0000-0000A1090000}"/>
    <cellStyle name="EY0dp 2 3" xfId="2448" xr:uid="{00000000-0005-0000-0000-0000A2090000}"/>
    <cellStyle name="EY0dp 2 4" xfId="2449" xr:uid="{00000000-0005-0000-0000-0000A3090000}"/>
    <cellStyle name="EY0dp 2 5" xfId="2450" xr:uid="{00000000-0005-0000-0000-0000A4090000}"/>
    <cellStyle name="EY0dp 2 6" xfId="2451" xr:uid="{00000000-0005-0000-0000-0000A5090000}"/>
    <cellStyle name="EY0dp 2 7" xfId="2452" xr:uid="{00000000-0005-0000-0000-0000A6090000}"/>
    <cellStyle name="EY0dp 2 8" xfId="2453" xr:uid="{00000000-0005-0000-0000-0000A7090000}"/>
    <cellStyle name="EYColumnHeading" xfId="2454" xr:uid="{00000000-0005-0000-0000-0000A8090000}"/>
    <cellStyle name="EYCurrency" xfId="2455" xr:uid="{00000000-0005-0000-0000-0000A9090000}"/>
    <cellStyle name="EYnumber" xfId="2456" xr:uid="{00000000-0005-0000-0000-0000AA090000}"/>
    <cellStyle name="EYSheetHeading" xfId="2457" xr:uid="{00000000-0005-0000-0000-0000AB090000}"/>
    <cellStyle name="EYtext" xfId="2458" xr:uid="{00000000-0005-0000-0000-0000AC090000}"/>
    <cellStyle name="EYtext 2" xfId="2459" xr:uid="{00000000-0005-0000-0000-0000AD090000}"/>
    <cellStyle name="EYtextbold" xfId="2460" xr:uid="{00000000-0005-0000-0000-0000AE090000}"/>
    <cellStyle name="EYtextbold 2" xfId="2461" xr:uid="{00000000-0005-0000-0000-0000AF090000}"/>
    <cellStyle name="F2" xfId="2462" xr:uid="{00000000-0005-0000-0000-0000B0090000}"/>
    <cellStyle name="F2 - Style3" xfId="2463" xr:uid="{00000000-0005-0000-0000-0000B1090000}"/>
    <cellStyle name="F3" xfId="2464" xr:uid="{00000000-0005-0000-0000-0000B2090000}"/>
    <cellStyle name="F4" xfId="2465" xr:uid="{00000000-0005-0000-0000-0000B3090000}"/>
    <cellStyle name="F5" xfId="2466" xr:uid="{00000000-0005-0000-0000-0000B4090000}"/>
    <cellStyle name="F6" xfId="2467" xr:uid="{00000000-0005-0000-0000-0000B5090000}"/>
    <cellStyle name="F7" xfId="2468" xr:uid="{00000000-0005-0000-0000-0000B6090000}"/>
    <cellStyle name="F8" xfId="2469" xr:uid="{00000000-0005-0000-0000-0000B7090000}"/>
    <cellStyle name="Fijo" xfId="2470" xr:uid="{00000000-0005-0000-0000-0000B8090000}"/>
    <cellStyle name="Financiero" xfId="2471" xr:uid="{00000000-0005-0000-0000-0000B9090000}"/>
    <cellStyle name="Fixed" xfId="2472" xr:uid="{00000000-0005-0000-0000-0000BA090000}"/>
    <cellStyle name="Fixed1 - Style1" xfId="2473" xr:uid="{00000000-0005-0000-0000-0000BB090000}"/>
    <cellStyle name="Flag" xfId="2474" xr:uid="{00000000-0005-0000-0000-0000BC090000}"/>
    <cellStyle name="Footnote" xfId="2475" xr:uid="{00000000-0005-0000-0000-0000BD090000}"/>
    <cellStyle name="FORM" xfId="2476" xr:uid="{00000000-0005-0000-0000-0000BE090000}"/>
    <cellStyle name="Formula" xfId="2477" xr:uid="{00000000-0005-0000-0000-0000BF090000}"/>
    <cellStyle name="Good 10" xfId="2478" xr:uid="{00000000-0005-0000-0000-0000C0090000}"/>
    <cellStyle name="Good 11" xfId="2479" xr:uid="{00000000-0005-0000-0000-0000C1090000}"/>
    <cellStyle name="Good 12" xfId="2480" xr:uid="{00000000-0005-0000-0000-0000C2090000}"/>
    <cellStyle name="Good 13" xfId="2481" xr:uid="{00000000-0005-0000-0000-0000C3090000}"/>
    <cellStyle name="Good 14" xfId="2482" xr:uid="{00000000-0005-0000-0000-0000C4090000}"/>
    <cellStyle name="Good 15" xfId="2483" xr:uid="{00000000-0005-0000-0000-0000C5090000}"/>
    <cellStyle name="Good 16" xfId="2484" xr:uid="{00000000-0005-0000-0000-0000C6090000}"/>
    <cellStyle name="Good 17" xfId="2485" xr:uid="{00000000-0005-0000-0000-0000C7090000}"/>
    <cellStyle name="Good 18" xfId="2486" xr:uid="{00000000-0005-0000-0000-0000C8090000}"/>
    <cellStyle name="Good 19" xfId="2487" xr:uid="{00000000-0005-0000-0000-0000C9090000}"/>
    <cellStyle name="Good 2" xfId="2488" xr:uid="{00000000-0005-0000-0000-0000CA090000}"/>
    <cellStyle name="Good 2 2" xfId="2489" xr:uid="{00000000-0005-0000-0000-0000CB090000}"/>
    <cellStyle name="Good 2 3" xfId="2490" xr:uid="{00000000-0005-0000-0000-0000CC090000}"/>
    <cellStyle name="Good 2 4" xfId="2491" xr:uid="{00000000-0005-0000-0000-0000CD090000}"/>
    <cellStyle name="Good 2 5" xfId="2492" xr:uid="{00000000-0005-0000-0000-0000CE090000}"/>
    <cellStyle name="Good 2 6" xfId="2493" xr:uid="{00000000-0005-0000-0000-0000CF090000}"/>
    <cellStyle name="Good 3" xfId="2494" xr:uid="{00000000-0005-0000-0000-0000D0090000}"/>
    <cellStyle name="Good 3 2" xfId="2495" xr:uid="{00000000-0005-0000-0000-0000D1090000}"/>
    <cellStyle name="Good 3 3" xfId="2496" xr:uid="{00000000-0005-0000-0000-0000D2090000}"/>
    <cellStyle name="Good 3 4" xfId="2497" xr:uid="{00000000-0005-0000-0000-0000D3090000}"/>
    <cellStyle name="Good 4" xfId="2498" xr:uid="{00000000-0005-0000-0000-0000D4090000}"/>
    <cellStyle name="Good 5" xfId="2499" xr:uid="{00000000-0005-0000-0000-0000D5090000}"/>
    <cellStyle name="Good 6" xfId="2500" xr:uid="{00000000-0005-0000-0000-0000D6090000}"/>
    <cellStyle name="Good 7" xfId="2501" xr:uid="{00000000-0005-0000-0000-0000D7090000}"/>
    <cellStyle name="Good 8" xfId="2502" xr:uid="{00000000-0005-0000-0000-0000D8090000}"/>
    <cellStyle name="Good 9" xfId="2503" xr:uid="{00000000-0005-0000-0000-0000D9090000}"/>
    <cellStyle name="Grey" xfId="2504" xr:uid="{00000000-0005-0000-0000-0000DA090000}"/>
    <cellStyle name="Grey 2" xfId="2505" xr:uid="{00000000-0005-0000-0000-0000DB090000}"/>
    <cellStyle name="Grey 3" xfId="2506" xr:uid="{00000000-0005-0000-0000-0000DC090000}"/>
    <cellStyle name="H1" xfId="2507" xr:uid="{00000000-0005-0000-0000-0000DD090000}"/>
    <cellStyle name="h3" xfId="2508" xr:uid="{00000000-0005-0000-0000-0000DE090000}"/>
    <cellStyle name="Hard Percent" xfId="2509" xr:uid="{00000000-0005-0000-0000-0000DF090000}"/>
    <cellStyle name="Header" xfId="2510" xr:uid="{00000000-0005-0000-0000-0000E0090000}"/>
    <cellStyle name="Header1" xfId="2511" xr:uid="{00000000-0005-0000-0000-0000E1090000}"/>
    <cellStyle name="Header2" xfId="2512" xr:uid="{00000000-0005-0000-0000-0000E2090000}"/>
    <cellStyle name="Heading 1 10" xfId="2513" xr:uid="{00000000-0005-0000-0000-0000E3090000}"/>
    <cellStyle name="Heading 1 11" xfId="2514" xr:uid="{00000000-0005-0000-0000-0000E4090000}"/>
    <cellStyle name="Heading 1 12" xfId="2515" xr:uid="{00000000-0005-0000-0000-0000E5090000}"/>
    <cellStyle name="Heading 1 13" xfId="2516" xr:uid="{00000000-0005-0000-0000-0000E6090000}"/>
    <cellStyle name="Heading 1 14" xfId="2517" xr:uid="{00000000-0005-0000-0000-0000E7090000}"/>
    <cellStyle name="Heading 1 15" xfId="2518" xr:uid="{00000000-0005-0000-0000-0000E8090000}"/>
    <cellStyle name="Heading 1 16" xfId="2519" xr:uid="{00000000-0005-0000-0000-0000E9090000}"/>
    <cellStyle name="Heading 1 17" xfId="2520" xr:uid="{00000000-0005-0000-0000-0000EA090000}"/>
    <cellStyle name="Heading 1 18" xfId="2521" xr:uid="{00000000-0005-0000-0000-0000EB090000}"/>
    <cellStyle name="Heading 1 19" xfId="2522" xr:uid="{00000000-0005-0000-0000-0000EC090000}"/>
    <cellStyle name="Heading 1 2" xfId="2523" xr:uid="{00000000-0005-0000-0000-0000ED090000}"/>
    <cellStyle name="Heading 1 2 2" xfId="2524" xr:uid="{00000000-0005-0000-0000-0000EE090000}"/>
    <cellStyle name="Heading 1 2 3" xfId="2525" xr:uid="{00000000-0005-0000-0000-0000EF090000}"/>
    <cellStyle name="Heading 1 2 4" xfId="2526" xr:uid="{00000000-0005-0000-0000-0000F0090000}"/>
    <cellStyle name="Heading 1 2 5" xfId="2527" xr:uid="{00000000-0005-0000-0000-0000F1090000}"/>
    <cellStyle name="Heading 1 2 6" xfId="2528" xr:uid="{00000000-0005-0000-0000-0000F2090000}"/>
    <cellStyle name="Heading 1 3" xfId="2529" xr:uid="{00000000-0005-0000-0000-0000F3090000}"/>
    <cellStyle name="Heading 1 3 2" xfId="2530" xr:uid="{00000000-0005-0000-0000-0000F4090000}"/>
    <cellStyle name="Heading 1 3 3" xfId="2531" xr:uid="{00000000-0005-0000-0000-0000F5090000}"/>
    <cellStyle name="Heading 1 3 4" xfId="2532" xr:uid="{00000000-0005-0000-0000-0000F6090000}"/>
    <cellStyle name="Heading 1 4" xfId="2533" xr:uid="{00000000-0005-0000-0000-0000F7090000}"/>
    <cellStyle name="Heading 1 5" xfId="2534" xr:uid="{00000000-0005-0000-0000-0000F8090000}"/>
    <cellStyle name="Heading 1 6" xfId="2535" xr:uid="{00000000-0005-0000-0000-0000F9090000}"/>
    <cellStyle name="Heading 1 7" xfId="2536" xr:uid="{00000000-0005-0000-0000-0000FA090000}"/>
    <cellStyle name="Heading 1 8" xfId="2537" xr:uid="{00000000-0005-0000-0000-0000FB090000}"/>
    <cellStyle name="Heading 1 9" xfId="2538" xr:uid="{00000000-0005-0000-0000-0000FC090000}"/>
    <cellStyle name="Heading 2 10" xfId="2539" xr:uid="{00000000-0005-0000-0000-0000FD090000}"/>
    <cellStyle name="Heading 2 11" xfId="2540" xr:uid="{00000000-0005-0000-0000-0000FE090000}"/>
    <cellStyle name="Heading 2 12" xfId="2541" xr:uid="{00000000-0005-0000-0000-0000FF090000}"/>
    <cellStyle name="Heading 2 13" xfId="2542" xr:uid="{00000000-0005-0000-0000-0000000A0000}"/>
    <cellStyle name="Heading 2 14" xfId="2543" xr:uid="{00000000-0005-0000-0000-0000010A0000}"/>
    <cellStyle name="Heading 2 15" xfId="2544" xr:uid="{00000000-0005-0000-0000-0000020A0000}"/>
    <cellStyle name="Heading 2 16" xfId="2545" xr:uid="{00000000-0005-0000-0000-0000030A0000}"/>
    <cellStyle name="Heading 2 17" xfId="2546" xr:uid="{00000000-0005-0000-0000-0000040A0000}"/>
    <cellStyle name="Heading 2 18" xfId="2547" xr:uid="{00000000-0005-0000-0000-0000050A0000}"/>
    <cellStyle name="Heading 2 19" xfId="2548" xr:uid="{00000000-0005-0000-0000-0000060A0000}"/>
    <cellStyle name="Heading 2 2" xfId="2549" xr:uid="{00000000-0005-0000-0000-0000070A0000}"/>
    <cellStyle name="Heading 2 2 2" xfId="2550" xr:uid="{00000000-0005-0000-0000-0000080A0000}"/>
    <cellStyle name="Heading 2 2 3" xfId="2551" xr:uid="{00000000-0005-0000-0000-0000090A0000}"/>
    <cellStyle name="Heading 2 2 4" xfId="2552" xr:uid="{00000000-0005-0000-0000-00000A0A0000}"/>
    <cellStyle name="Heading 2 2 5" xfId="2553" xr:uid="{00000000-0005-0000-0000-00000B0A0000}"/>
    <cellStyle name="Heading 2 2 6" xfId="2554" xr:uid="{00000000-0005-0000-0000-00000C0A0000}"/>
    <cellStyle name="Heading 2 3" xfId="2555" xr:uid="{00000000-0005-0000-0000-00000D0A0000}"/>
    <cellStyle name="Heading 2 3 2" xfId="2556" xr:uid="{00000000-0005-0000-0000-00000E0A0000}"/>
    <cellStyle name="Heading 2 3 3" xfId="2557" xr:uid="{00000000-0005-0000-0000-00000F0A0000}"/>
    <cellStyle name="Heading 2 3 4" xfId="2558" xr:uid="{00000000-0005-0000-0000-0000100A0000}"/>
    <cellStyle name="Heading 2 4" xfId="2559" xr:uid="{00000000-0005-0000-0000-0000110A0000}"/>
    <cellStyle name="Heading 2 5" xfId="2560" xr:uid="{00000000-0005-0000-0000-0000120A0000}"/>
    <cellStyle name="Heading 2 6" xfId="2561" xr:uid="{00000000-0005-0000-0000-0000130A0000}"/>
    <cellStyle name="Heading 2 7" xfId="2562" xr:uid="{00000000-0005-0000-0000-0000140A0000}"/>
    <cellStyle name="Heading 2 8" xfId="2563" xr:uid="{00000000-0005-0000-0000-0000150A0000}"/>
    <cellStyle name="Heading 2 9" xfId="2564" xr:uid="{00000000-0005-0000-0000-0000160A0000}"/>
    <cellStyle name="Heading 3 10" xfId="2565" xr:uid="{00000000-0005-0000-0000-0000170A0000}"/>
    <cellStyle name="Heading 3 11" xfId="2566" xr:uid="{00000000-0005-0000-0000-0000180A0000}"/>
    <cellStyle name="Heading 3 12" xfId="2567" xr:uid="{00000000-0005-0000-0000-0000190A0000}"/>
    <cellStyle name="Heading 3 13" xfId="2568" xr:uid="{00000000-0005-0000-0000-00001A0A0000}"/>
    <cellStyle name="Heading 3 14" xfId="2569" xr:uid="{00000000-0005-0000-0000-00001B0A0000}"/>
    <cellStyle name="Heading 3 15" xfId="2570" xr:uid="{00000000-0005-0000-0000-00001C0A0000}"/>
    <cellStyle name="Heading 3 16" xfId="2571" xr:uid="{00000000-0005-0000-0000-00001D0A0000}"/>
    <cellStyle name="Heading 3 17" xfId="2572" xr:uid="{00000000-0005-0000-0000-00001E0A0000}"/>
    <cellStyle name="Heading 3 18" xfId="2573" xr:uid="{00000000-0005-0000-0000-00001F0A0000}"/>
    <cellStyle name="Heading 3 19" xfId="2574" xr:uid="{00000000-0005-0000-0000-0000200A0000}"/>
    <cellStyle name="Heading 3 2" xfId="2575" xr:uid="{00000000-0005-0000-0000-0000210A0000}"/>
    <cellStyle name="Heading 3 2 2" xfId="2576" xr:uid="{00000000-0005-0000-0000-0000220A0000}"/>
    <cellStyle name="Heading 3 2 3" xfId="2577" xr:uid="{00000000-0005-0000-0000-0000230A0000}"/>
    <cellStyle name="Heading 3 2 4" xfId="2578" xr:uid="{00000000-0005-0000-0000-0000240A0000}"/>
    <cellStyle name="Heading 3 2 5" xfId="2579" xr:uid="{00000000-0005-0000-0000-0000250A0000}"/>
    <cellStyle name="Heading 3 2 6" xfId="2580" xr:uid="{00000000-0005-0000-0000-0000260A0000}"/>
    <cellStyle name="Heading 3 3" xfId="2581" xr:uid="{00000000-0005-0000-0000-0000270A0000}"/>
    <cellStyle name="Heading 3 3 2" xfId="2582" xr:uid="{00000000-0005-0000-0000-0000280A0000}"/>
    <cellStyle name="Heading 3 3 3" xfId="2583" xr:uid="{00000000-0005-0000-0000-0000290A0000}"/>
    <cellStyle name="Heading 3 3 4" xfId="2584" xr:uid="{00000000-0005-0000-0000-00002A0A0000}"/>
    <cellStyle name="Heading 3 4" xfId="2585" xr:uid="{00000000-0005-0000-0000-00002B0A0000}"/>
    <cellStyle name="Heading 3 5" xfId="2586" xr:uid="{00000000-0005-0000-0000-00002C0A0000}"/>
    <cellStyle name="Heading 3 6" xfId="2587" xr:uid="{00000000-0005-0000-0000-00002D0A0000}"/>
    <cellStyle name="Heading 3 7" xfId="2588" xr:uid="{00000000-0005-0000-0000-00002E0A0000}"/>
    <cellStyle name="Heading 3 8" xfId="2589" xr:uid="{00000000-0005-0000-0000-00002F0A0000}"/>
    <cellStyle name="Heading 3 9" xfId="2590" xr:uid="{00000000-0005-0000-0000-0000300A0000}"/>
    <cellStyle name="Heading 4 10" xfId="2591" xr:uid="{00000000-0005-0000-0000-0000310A0000}"/>
    <cellStyle name="Heading 4 11" xfId="2592" xr:uid="{00000000-0005-0000-0000-0000320A0000}"/>
    <cellStyle name="Heading 4 12" xfId="2593" xr:uid="{00000000-0005-0000-0000-0000330A0000}"/>
    <cellStyle name="Heading 4 13" xfId="2594" xr:uid="{00000000-0005-0000-0000-0000340A0000}"/>
    <cellStyle name="Heading 4 14" xfId="2595" xr:uid="{00000000-0005-0000-0000-0000350A0000}"/>
    <cellStyle name="Heading 4 15" xfId="2596" xr:uid="{00000000-0005-0000-0000-0000360A0000}"/>
    <cellStyle name="Heading 4 16" xfId="2597" xr:uid="{00000000-0005-0000-0000-0000370A0000}"/>
    <cellStyle name="Heading 4 17" xfId="2598" xr:uid="{00000000-0005-0000-0000-0000380A0000}"/>
    <cellStyle name="Heading 4 18" xfId="2599" xr:uid="{00000000-0005-0000-0000-0000390A0000}"/>
    <cellStyle name="Heading 4 19" xfId="2600" xr:uid="{00000000-0005-0000-0000-00003A0A0000}"/>
    <cellStyle name="Heading 4 2" xfId="2601" xr:uid="{00000000-0005-0000-0000-00003B0A0000}"/>
    <cellStyle name="Heading 4 2 2" xfId="2602" xr:uid="{00000000-0005-0000-0000-00003C0A0000}"/>
    <cellStyle name="Heading 4 2 3" xfId="2603" xr:uid="{00000000-0005-0000-0000-00003D0A0000}"/>
    <cellStyle name="Heading 4 2 4" xfId="2604" xr:uid="{00000000-0005-0000-0000-00003E0A0000}"/>
    <cellStyle name="Heading 4 2 5" xfId="2605" xr:uid="{00000000-0005-0000-0000-00003F0A0000}"/>
    <cellStyle name="Heading 4 2 6" xfId="2606" xr:uid="{00000000-0005-0000-0000-0000400A0000}"/>
    <cellStyle name="Heading 4 3" xfId="2607" xr:uid="{00000000-0005-0000-0000-0000410A0000}"/>
    <cellStyle name="Heading 4 3 2" xfId="2608" xr:uid="{00000000-0005-0000-0000-0000420A0000}"/>
    <cellStyle name="Heading 4 3 3" xfId="2609" xr:uid="{00000000-0005-0000-0000-0000430A0000}"/>
    <cellStyle name="Heading 4 3 4" xfId="2610" xr:uid="{00000000-0005-0000-0000-0000440A0000}"/>
    <cellStyle name="Heading 4 4" xfId="2611" xr:uid="{00000000-0005-0000-0000-0000450A0000}"/>
    <cellStyle name="Heading 4 5" xfId="2612" xr:uid="{00000000-0005-0000-0000-0000460A0000}"/>
    <cellStyle name="Heading 4 6" xfId="2613" xr:uid="{00000000-0005-0000-0000-0000470A0000}"/>
    <cellStyle name="Heading 4 7" xfId="2614" xr:uid="{00000000-0005-0000-0000-0000480A0000}"/>
    <cellStyle name="Heading 4 8" xfId="2615" xr:uid="{00000000-0005-0000-0000-0000490A0000}"/>
    <cellStyle name="Heading 4 9" xfId="2616" xr:uid="{00000000-0005-0000-0000-00004A0A0000}"/>
    <cellStyle name="HEADING1" xfId="2617" xr:uid="{00000000-0005-0000-0000-00004B0A0000}"/>
    <cellStyle name="HEADING2" xfId="2618" xr:uid="{00000000-0005-0000-0000-00004C0A0000}"/>
    <cellStyle name="Hyperlink 10" xfId="2619" xr:uid="{00000000-0005-0000-0000-00004D0A0000}"/>
    <cellStyle name="Hyperlink 2" xfId="2620" xr:uid="{00000000-0005-0000-0000-00004E0A0000}"/>
    <cellStyle name="Hyperlink 3" xfId="2621" xr:uid="{00000000-0005-0000-0000-00004F0A0000}"/>
    <cellStyle name="Hyperlink 4" xfId="2622" xr:uid="{00000000-0005-0000-0000-0000500A0000}"/>
    <cellStyle name="Hyperlink 5" xfId="2623" xr:uid="{00000000-0005-0000-0000-0000510A0000}"/>
    <cellStyle name="Hyperlink 6" xfId="2624" xr:uid="{00000000-0005-0000-0000-0000520A0000}"/>
    <cellStyle name="Hyperlink 7" xfId="2625" xr:uid="{00000000-0005-0000-0000-0000530A0000}"/>
    <cellStyle name="Hyperlink 8" xfId="2626" xr:uid="{00000000-0005-0000-0000-0000540A0000}"/>
    <cellStyle name="Hyperlink 9" xfId="2627" xr:uid="{00000000-0005-0000-0000-0000550A0000}"/>
    <cellStyle name="Hypertextový odkaz" xfId="2628" xr:uid="{00000000-0005-0000-0000-0000560A0000}"/>
    <cellStyle name="Hypertextový odkaz 10" xfId="2629" xr:uid="{00000000-0005-0000-0000-0000570A0000}"/>
    <cellStyle name="Hypertextový odkaz 11" xfId="2630" xr:uid="{00000000-0005-0000-0000-0000580A0000}"/>
    <cellStyle name="Hypertextový odkaz 12" xfId="2631" xr:uid="{00000000-0005-0000-0000-0000590A0000}"/>
    <cellStyle name="Hypertextový odkaz 13" xfId="2632" xr:uid="{00000000-0005-0000-0000-00005A0A0000}"/>
    <cellStyle name="Hypertextový odkaz 14" xfId="2633" xr:uid="{00000000-0005-0000-0000-00005B0A0000}"/>
    <cellStyle name="Hypertextový odkaz 15" xfId="2634" xr:uid="{00000000-0005-0000-0000-00005C0A0000}"/>
    <cellStyle name="Hypertextový odkaz 16" xfId="2635" xr:uid="{00000000-0005-0000-0000-00005D0A0000}"/>
    <cellStyle name="Hypertextový odkaz 17" xfId="2636" xr:uid="{00000000-0005-0000-0000-00005E0A0000}"/>
    <cellStyle name="Hypertextový odkaz 18" xfId="2637" xr:uid="{00000000-0005-0000-0000-00005F0A0000}"/>
    <cellStyle name="Hypertextový odkaz 19" xfId="2638" xr:uid="{00000000-0005-0000-0000-0000600A0000}"/>
    <cellStyle name="Hypertextový odkaz 2" xfId="2639" xr:uid="{00000000-0005-0000-0000-0000610A0000}"/>
    <cellStyle name="Hypertextový odkaz 20" xfId="2640" xr:uid="{00000000-0005-0000-0000-0000620A0000}"/>
    <cellStyle name="Hypertextový odkaz 21" xfId="2641" xr:uid="{00000000-0005-0000-0000-0000630A0000}"/>
    <cellStyle name="Hypertextový odkaz 22" xfId="2642" xr:uid="{00000000-0005-0000-0000-0000640A0000}"/>
    <cellStyle name="Hypertextový odkaz 23" xfId="2643" xr:uid="{00000000-0005-0000-0000-0000650A0000}"/>
    <cellStyle name="Hypertextový odkaz 24" xfId="2644" xr:uid="{00000000-0005-0000-0000-0000660A0000}"/>
    <cellStyle name="Hypertextový odkaz 25" xfId="2645" xr:uid="{00000000-0005-0000-0000-0000670A0000}"/>
    <cellStyle name="Hypertextový odkaz 26" xfId="2646" xr:uid="{00000000-0005-0000-0000-0000680A0000}"/>
    <cellStyle name="Hypertextový odkaz 27" xfId="2647" xr:uid="{00000000-0005-0000-0000-0000690A0000}"/>
    <cellStyle name="Hypertextový odkaz 28" xfId="2648" xr:uid="{00000000-0005-0000-0000-00006A0A0000}"/>
    <cellStyle name="Hypertextový odkaz 3" xfId="2649" xr:uid="{00000000-0005-0000-0000-00006B0A0000}"/>
    <cellStyle name="Hypertextový odkaz 4" xfId="2650" xr:uid="{00000000-0005-0000-0000-00006C0A0000}"/>
    <cellStyle name="Hypertextový odkaz 5" xfId="2651" xr:uid="{00000000-0005-0000-0000-00006D0A0000}"/>
    <cellStyle name="Hypertextový odkaz 6" xfId="2652" xr:uid="{00000000-0005-0000-0000-00006E0A0000}"/>
    <cellStyle name="Hypertextový odkaz 7" xfId="2653" xr:uid="{00000000-0005-0000-0000-00006F0A0000}"/>
    <cellStyle name="Hypertextový odkaz 8" xfId="2654" xr:uid="{00000000-0005-0000-0000-0000700A0000}"/>
    <cellStyle name="Hypertextový odkaz 9" xfId="2655" xr:uid="{00000000-0005-0000-0000-0000710A0000}"/>
    <cellStyle name="Hypertextový odkaz_amd" xfId="2656" xr:uid="{00000000-0005-0000-0000-0000720A0000}"/>
    <cellStyle name="i" xfId="2657" xr:uid="{00000000-0005-0000-0000-0000730A0000}"/>
    <cellStyle name="i 2" xfId="2658" xr:uid="{00000000-0005-0000-0000-0000740A0000}"/>
    <cellStyle name="i 3" xfId="2659" xr:uid="{00000000-0005-0000-0000-0000750A0000}"/>
    <cellStyle name="i_3cd annexures 10-11" xfId="2660" xr:uid="{00000000-0005-0000-0000-0000760A0000}"/>
    <cellStyle name="i_Copy of Xl0000135" xfId="2661" xr:uid="{00000000-0005-0000-0000-0000770A0000}"/>
    <cellStyle name="Indian Amount" xfId="2662" xr:uid="{00000000-0005-0000-0000-0000780A0000}"/>
    <cellStyle name="Input [yellow]" xfId="2663" xr:uid="{00000000-0005-0000-0000-0000790A0000}"/>
    <cellStyle name="Input [yellow] 2" xfId="2664" xr:uid="{00000000-0005-0000-0000-00007A0A0000}"/>
    <cellStyle name="Input [yellow] 3" xfId="2665" xr:uid="{00000000-0005-0000-0000-00007B0A0000}"/>
    <cellStyle name="Input 10" xfId="2666" xr:uid="{00000000-0005-0000-0000-00007C0A0000}"/>
    <cellStyle name="Input 11" xfId="2667" xr:uid="{00000000-0005-0000-0000-00007D0A0000}"/>
    <cellStyle name="Input 12" xfId="2668" xr:uid="{00000000-0005-0000-0000-00007E0A0000}"/>
    <cellStyle name="Input 13" xfId="2669" xr:uid="{00000000-0005-0000-0000-00007F0A0000}"/>
    <cellStyle name="Input 14" xfId="2670" xr:uid="{00000000-0005-0000-0000-0000800A0000}"/>
    <cellStyle name="Input 15" xfId="2671" xr:uid="{00000000-0005-0000-0000-0000810A0000}"/>
    <cellStyle name="Input 16" xfId="2672" xr:uid="{00000000-0005-0000-0000-0000820A0000}"/>
    <cellStyle name="Input 17" xfId="2673" xr:uid="{00000000-0005-0000-0000-0000830A0000}"/>
    <cellStyle name="Input 18" xfId="2674" xr:uid="{00000000-0005-0000-0000-0000840A0000}"/>
    <cellStyle name="Input 19" xfId="2675" xr:uid="{00000000-0005-0000-0000-0000850A0000}"/>
    <cellStyle name="Input 2" xfId="2676" xr:uid="{00000000-0005-0000-0000-0000860A0000}"/>
    <cellStyle name="Input 2 2" xfId="2677" xr:uid="{00000000-0005-0000-0000-0000870A0000}"/>
    <cellStyle name="Input 2 3" xfId="2678" xr:uid="{00000000-0005-0000-0000-0000880A0000}"/>
    <cellStyle name="Input 2 4" xfId="2679" xr:uid="{00000000-0005-0000-0000-0000890A0000}"/>
    <cellStyle name="Input 2 5" xfId="2680" xr:uid="{00000000-0005-0000-0000-00008A0A0000}"/>
    <cellStyle name="Input 2 6" xfId="2681" xr:uid="{00000000-0005-0000-0000-00008B0A0000}"/>
    <cellStyle name="Input 3" xfId="2682" xr:uid="{00000000-0005-0000-0000-00008C0A0000}"/>
    <cellStyle name="Input 3 2" xfId="2683" xr:uid="{00000000-0005-0000-0000-00008D0A0000}"/>
    <cellStyle name="Input 3 3" xfId="2684" xr:uid="{00000000-0005-0000-0000-00008E0A0000}"/>
    <cellStyle name="Input 3 4" xfId="2685" xr:uid="{00000000-0005-0000-0000-00008F0A0000}"/>
    <cellStyle name="Input 4" xfId="2686" xr:uid="{00000000-0005-0000-0000-0000900A0000}"/>
    <cellStyle name="Input 5" xfId="2687" xr:uid="{00000000-0005-0000-0000-0000910A0000}"/>
    <cellStyle name="Input 6" xfId="2688" xr:uid="{00000000-0005-0000-0000-0000920A0000}"/>
    <cellStyle name="Input 7" xfId="2689" xr:uid="{00000000-0005-0000-0000-0000930A0000}"/>
    <cellStyle name="Input 8" xfId="2690" xr:uid="{00000000-0005-0000-0000-0000940A0000}"/>
    <cellStyle name="Input 9" xfId="2691" xr:uid="{00000000-0005-0000-0000-0000950A0000}"/>
    <cellStyle name="INR" xfId="2692" xr:uid="{00000000-0005-0000-0000-0000960A0000}"/>
    <cellStyle name="inr (thousand)" xfId="2693" xr:uid="{00000000-0005-0000-0000-0000970A0000}"/>
    <cellStyle name="inr (thousands)" xfId="2694" xr:uid="{00000000-0005-0000-0000-0000980A0000}"/>
    <cellStyle name="inr(thousand)" xfId="2695" xr:uid="{00000000-0005-0000-0000-0000990A0000}"/>
    <cellStyle name="INR_Consolidated RIL 0904" xfId="2696" xr:uid="{00000000-0005-0000-0000-00009A0A0000}"/>
    <cellStyle name="INR-PS" xfId="2697" xr:uid="{00000000-0005-0000-0000-00009B0A0000}"/>
    <cellStyle name="Jun" xfId="2698" xr:uid="{00000000-0005-0000-0000-00009C0A0000}"/>
    <cellStyle name="KPMG Heading 1" xfId="2699" xr:uid="{00000000-0005-0000-0000-00009D0A0000}"/>
    <cellStyle name="KPMG Heading 2" xfId="2700" xr:uid="{00000000-0005-0000-0000-00009E0A0000}"/>
    <cellStyle name="KPMG Heading 3" xfId="2701" xr:uid="{00000000-0005-0000-0000-00009F0A0000}"/>
    <cellStyle name="KPMG Heading 4" xfId="2702" xr:uid="{00000000-0005-0000-0000-0000A00A0000}"/>
    <cellStyle name="KPMG Normal" xfId="2703" xr:uid="{00000000-0005-0000-0000-0000A10A0000}"/>
    <cellStyle name="KPMG Normal Text" xfId="2704" xr:uid="{00000000-0005-0000-0000-0000A20A0000}"/>
    <cellStyle name="l" xfId="2705" xr:uid="{00000000-0005-0000-0000-0000A30A0000}"/>
    <cellStyle name="l(0)" xfId="2706" xr:uid="{00000000-0005-0000-0000-0000A40A0000}"/>
    <cellStyle name="l_DEP-FADepre" xfId="2707" xr:uid="{00000000-0005-0000-0000-0000A50A0000}"/>
    <cellStyle name="l_DEP-FADepre_3cd annexures 10-11" xfId="2708" xr:uid="{00000000-0005-0000-0000-0000A60A0000}"/>
    <cellStyle name="l_DEP-FADepre_Financials Hospitality final-copy" xfId="2709" xr:uid="{00000000-0005-0000-0000-0000A70A0000}"/>
    <cellStyle name="l_Interest Exp" xfId="2710" xr:uid="{00000000-0005-0000-0000-0000A80A0000}"/>
    <cellStyle name="l_Interest Exp 2" xfId="2711" xr:uid="{00000000-0005-0000-0000-0000A90A0000}"/>
    <cellStyle name="l_Interest Exp 3" xfId="2712" xr:uid="{00000000-0005-0000-0000-0000AA0A0000}"/>
    <cellStyle name="l_Interest Exp_3cd annexures 10-11" xfId="2713" xr:uid="{00000000-0005-0000-0000-0000AB0A0000}"/>
    <cellStyle name="Link Currency (0)" xfId="2714" xr:uid="{00000000-0005-0000-0000-0000AC0A0000}"/>
    <cellStyle name="Link Currency (2)" xfId="2715" xr:uid="{00000000-0005-0000-0000-0000AD0A0000}"/>
    <cellStyle name="Link Units (0)" xfId="2716" xr:uid="{00000000-0005-0000-0000-0000AE0A0000}"/>
    <cellStyle name="Link Units (1)" xfId="2717" xr:uid="{00000000-0005-0000-0000-0000AF0A0000}"/>
    <cellStyle name="Link Units (2)" xfId="2718" xr:uid="{00000000-0005-0000-0000-0000B00A0000}"/>
    <cellStyle name="Linked Cell 10" xfId="2719" xr:uid="{00000000-0005-0000-0000-0000B10A0000}"/>
    <cellStyle name="Linked Cell 11" xfId="2720" xr:uid="{00000000-0005-0000-0000-0000B20A0000}"/>
    <cellStyle name="Linked Cell 12" xfId="2721" xr:uid="{00000000-0005-0000-0000-0000B30A0000}"/>
    <cellStyle name="Linked Cell 13" xfId="2722" xr:uid="{00000000-0005-0000-0000-0000B40A0000}"/>
    <cellStyle name="Linked Cell 14" xfId="2723" xr:uid="{00000000-0005-0000-0000-0000B50A0000}"/>
    <cellStyle name="Linked Cell 15" xfId="2724" xr:uid="{00000000-0005-0000-0000-0000B60A0000}"/>
    <cellStyle name="Linked Cell 16" xfId="2725" xr:uid="{00000000-0005-0000-0000-0000B70A0000}"/>
    <cellStyle name="Linked Cell 17" xfId="2726" xr:uid="{00000000-0005-0000-0000-0000B80A0000}"/>
    <cellStyle name="Linked Cell 18" xfId="2727" xr:uid="{00000000-0005-0000-0000-0000B90A0000}"/>
    <cellStyle name="Linked Cell 19" xfId="2728" xr:uid="{00000000-0005-0000-0000-0000BA0A0000}"/>
    <cellStyle name="Linked Cell 2" xfId="2729" xr:uid="{00000000-0005-0000-0000-0000BB0A0000}"/>
    <cellStyle name="Linked Cell 2 2" xfId="2730" xr:uid="{00000000-0005-0000-0000-0000BC0A0000}"/>
    <cellStyle name="Linked Cell 2 3" xfId="2731" xr:uid="{00000000-0005-0000-0000-0000BD0A0000}"/>
    <cellStyle name="Linked Cell 2 4" xfId="2732" xr:uid="{00000000-0005-0000-0000-0000BE0A0000}"/>
    <cellStyle name="Linked Cell 2 5" xfId="2733" xr:uid="{00000000-0005-0000-0000-0000BF0A0000}"/>
    <cellStyle name="Linked Cell 2 6" xfId="2734" xr:uid="{00000000-0005-0000-0000-0000C00A0000}"/>
    <cellStyle name="Linked Cell 3" xfId="2735" xr:uid="{00000000-0005-0000-0000-0000C10A0000}"/>
    <cellStyle name="Linked Cell 3 2" xfId="2736" xr:uid="{00000000-0005-0000-0000-0000C20A0000}"/>
    <cellStyle name="Linked Cell 3 3" xfId="2737" xr:uid="{00000000-0005-0000-0000-0000C30A0000}"/>
    <cellStyle name="Linked Cell 3 4" xfId="2738" xr:uid="{00000000-0005-0000-0000-0000C40A0000}"/>
    <cellStyle name="Linked Cell 4" xfId="2739" xr:uid="{00000000-0005-0000-0000-0000C50A0000}"/>
    <cellStyle name="Linked Cell 5" xfId="2740" xr:uid="{00000000-0005-0000-0000-0000C60A0000}"/>
    <cellStyle name="Linked Cell 6" xfId="2741" xr:uid="{00000000-0005-0000-0000-0000C70A0000}"/>
    <cellStyle name="Linked Cell 7" xfId="2742" xr:uid="{00000000-0005-0000-0000-0000C80A0000}"/>
    <cellStyle name="Linked Cell 8" xfId="2743" xr:uid="{00000000-0005-0000-0000-0000C90A0000}"/>
    <cellStyle name="Linked Cell 9" xfId="2744" xr:uid="{00000000-0005-0000-0000-0000CA0A0000}"/>
    <cellStyle name="m-" xfId="2745" xr:uid="{00000000-0005-0000-0000-0000CB0A0000}"/>
    <cellStyle name="Map Labels" xfId="2746" xr:uid="{00000000-0005-0000-0000-0000CC0A0000}"/>
    <cellStyle name="Map Legend" xfId="2747" xr:uid="{00000000-0005-0000-0000-0000CD0A0000}"/>
    <cellStyle name="Map Title" xfId="2748" xr:uid="{00000000-0005-0000-0000-0000CE0A0000}"/>
    <cellStyle name="Microsoft Excel Application" xfId="2749" xr:uid="{00000000-0005-0000-0000-0000CF0A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2750" xr:uid="{00000000-0005-0000-0000-0000D00A0000}"/>
    <cellStyle name="Millares [0]_ARE" xfId="2751" xr:uid="{00000000-0005-0000-0000-0000D10A0000}"/>
    <cellStyle name="Millares_ARE" xfId="2752" xr:uid="{00000000-0005-0000-0000-0000D20A0000}"/>
    <cellStyle name="Milliarden" xfId="2753" xr:uid="{00000000-0005-0000-0000-0000D30A0000}"/>
    <cellStyle name="Milliers [0]_AR1194" xfId="2754" xr:uid="{00000000-0005-0000-0000-0000D40A0000}"/>
    <cellStyle name="Milliers_AR1194" xfId="2755" xr:uid="{00000000-0005-0000-0000-0000D50A0000}"/>
    <cellStyle name="Mio" xfId="2756" xr:uid="{00000000-0005-0000-0000-0000D60A0000}"/>
    <cellStyle name="Moneda [0]_ARE" xfId="2757" xr:uid="{00000000-0005-0000-0000-0000D70A0000}"/>
    <cellStyle name="Moneda_ARE" xfId="2758" xr:uid="{00000000-0005-0000-0000-0000D80A0000}"/>
    <cellStyle name="Monétaire [0]_AR1194" xfId="2759" xr:uid="{00000000-0005-0000-0000-0000D90A0000}"/>
    <cellStyle name="Monétaire_AR1194" xfId="2760" xr:uid="{00000000-0005-0000-0000-0000DA0A0000}"/>
    <cellStyle name="Monetario" xfId="2761" xr:uid="{00000000-0005-0000-0000-0000DB0A0000}"/>
    <cellStyle name="Multiple" xfId="2762" xr:uid="{00000000-0005-0000-0000-0000DC0A0000}"/>
    <cellStyle name="MultipleBelow" xfId="2763" xr:uid="{00000000-0005-0000-0000-0000DD0A0000}"/>
    <cellStyle name="Neutral 10" xfId="2764" xr:uid="{00000000-0005-0000-0000-0000DE0A0000}"/>
    <cellStyle name="Neutral 11" xfId="2765" xr:uid="{00000000-0005-0000-0000-0000DF0A0000}"/>
    <cellStyle name="Neutral 12" xfId="2766" xr:uid="{00000000-0005-0000-0000-0000E00A0000}"/>
    <cellStyle name="Neutral 13" xfId="2767" xr:uid="{00000000-0005-0000-0000-0000E10A0000}"/>
    <cellStyle name="Neutral 14" xfId="2768" xr:uid="{00000000-0005-0000-0000-0000E20A0000}"/>
    <cellStyle name="Neutral 15" xfId="2769" xr:uid="{00000000-0005-0000-0000-0000E30A0000}"/>
    <cellStyle name="Neutral 16" xfId="2770" xr:uid="{00000000-0005-0000-0000-0000E40A0000}"/>
    <cellStyle name="Neutral 17" xfId="2771" xr:uid="{00000000-0005-0000-0000-0000E50A0000}"/>
    <cellStyle name="Neutral 18" xfId="2772" xr:uid="{00000000-0005-0000-0000-0000E60A0000}"/>
    <cellStyle name="Neutral 19" xfId="2773" xr:uid="{00000000-0005-0000-0000-0000E70A0000}"/>
    <cellStyle name="Neutral 2" xfId="2774" xr:uid="{00000000-0005-0000-0000-0000E80A0000}"/>
    <cellStyle name="Neutral 2 2" xfId="2775" xr:uid="{00000000-0005-0000-0000-0000E90A0000}"/>
    <cellStyle name="Neutral 2 3" xfId="2776" xr:uid="{00000000-0005-0000-0000-0000EA0A0000}"/>
    <cellStyle name="Neutral 2 4" xfId="2777" xr:uid="{00000000-0005-0000-0000-0000EB0A0000}"/>
    <cellStyle name="Neutral 2 5" xfId="2778" xr:uid="{00000000-0005-0000-0000-0000EC0A0000}"/>
    <cellStyle name="Neutral 2 6" xfId="2779" xr:uid="{00000000-0005-0000-0000-0000ED0A0000}"/>
    <cellStyle name="Neutral 3" xfId="2780" xr:uid="{00000000-0005-0000-0000-0000EE0A0000}"/>
    <cellStyle name="Neutral 3 2" xfId="2781" xr:uid="{00000000-0005-0000-0000-0000EF0A0000}"/>
    <cellStyle name="Neutral 3 3" xfId="2782" xr:uid="{00000000-0005-0000-0000-0000F00A0000}"/>
    <cellStyle name="Neutral 3 4" xfId="2783" xr:uid="{00000000-0005-0000-0000-0000F10A0000}"/>
    <cellStyle name="Neutral 4" xfId="2784" xr:uid="{00000000-0005-0000-0000-0000F20A0000}"/>
    <cellStyle name="Neutral 5" xfId="2785" xr:uid="{00000000-0005-0000-0000-0000F30A0000}"/>
    <cellStyle name="Neutral 6" xfId="2786" xr:uid="{00000000-0005-0000-0000-0000F40A0000}"/>
    <cellStyle name="Neutral 7" xfId="2787" xr:uid="{00000000-0005-0000-0000-0000F50A0000}"/>
    <cellStyle name="Neutral 8" xfId="2788" xr:uid="{00000000-0005-0000-0000-0000F60A0000}"/>
    <cellStyle name="Neutral 9" xfId="2789" xr:uid="{00000000-0005-0000-0000-0000F70A0000}"/>
    <cellStyle name="New Times Roman" xfId="2790" xr:uid="{00000000-0005-0000-0000-0000F80A0000}"/>
    <cellStyle name="no dec" xfId="2791" xr:uid="{00000000-0005-0000-0000-0000F90A0000}"/>
    <cellStyle name="no dec 10" xfId="2792" xr:uid="{00000000-0005-0000-0000-0000FA0A0000}"/>
    <cellStyle name="no dec 11" xfId="2793" xr:uid="{00000000-0005-0000-0000-0000FB0A0000}"/>
    <cellStyle name="no dec 12" xfId="2794" xr:uid="{00000000-0005-0000-0000-0000FC0A0000}"/>
    <cellStyle name="no dec 13" xfId="2795" xr:uid="{00000000-0005-0000-0000-0000FD0A0000}"/>
    <cellStyle name="no dec 14" xfId="2796" xr:uid="{00000000-0005-0000-0000-0000FE0A0000}"/>
    <cellStyle name="no dec 15" xfId="2797" xr:uid="{00000000-0005-0000-0000-0000FF0A0000}"/>
    <cellStyle name="no dec 16" xfId="2798" xr:uid="{00000000-0005-0000-0000-0000000B0000}"/>
    <cellStyle name="no dec 17" xfId="2799" xr:uid="{00000000-0005-0000-0000-0000010B0000}"/>
    <cellStyle name="no dec 18" xfId="2800" xr:uid="{00000000-0005-0000-0000-0000020B0000}"/>
    <cellStyle name="no dec 19" xfId="2801" xr:uid="{00000000-0005-0000-0000-0000030B0000}"/>
    <cellStyle name="no dec 2" xfId="2802" xr:uid="{00000000-0005-0000-0000-0000040B0000}"/>
    <cellStyle name="no dec 20" xfId="2803" xr:uid="{00000000-0005-0000-0000-0000050B0000}"/>
    <cellStyle name="no dec 21" xfId="2804" xr:uid="{00000000-0005-0000-0000-0000060B0000}"/>
    <cellStyle name="no dec 22" xfId="2805" xr:uid="{00000000-0005-0000-0000-0000070B0000}"/>
    <cellStyle name="no dec 23" xfId="2806" xr:uid="{00000000-0005-0000-0000-0000080B0000}"/>
    <cellStyle name="no dec 24" xfId="2807" xr:uid="{00000000-0005-0000-0000-0000090B0000}"/>
    <cellStyle name="no dec 25" xfId="2808" xr:uid="{00000000-0005-0000-0000-00000A0B0000}"/>
    <cellStyle name="no dec 26" xfId="2809" xr:uid="{00000000-0005-0000-0000-00000B0B0000}"/>
    <cellStyle name="no dec 27" xfId="2810" xr:uid="{00000000-0005-0000-0000-00000C0B0000}"/>
    <cellStyle name="no dec 28" xfId="2811" xr:uid="{00000000-0005-0000-0000-00000D0B0000}"/>
    <cellStyle name="no dec 3" xfId="2812" xr:uid="{00000000-0005-0000-0000-00000E0B0000}"/>
    <cellStyle name="no dec 4" xfId="2813" xr:uid="{00000000-0005-0000-0000-00000F0B0000}"/>
    <cellStyle name="no dec 5" xfId="2814" xr:uid="{00000000-0005-0000-0000-0000100B0000}"/>
    <cellStyle name="no dec 6" xfId="2815" xr:uid="{00000000-0005-0000-0000-0000110B0000}"/>
    <cellStyle name="no dec 7" xfId="2816" xr:uid="{00000000-0005-0000-0000-0000120B0000}"/>
    <cellStyle name="no dec 8" xfId="2817" xr:uid="{00000000-0005-0000-0000-0000130B0000}"/>
    <cellStyle name="no dec 9" xfId="2818" xr:uid="{00000000-0005-0000-0000-0000140B0000}"/>
    <cellStyle name="no dec_amd" xfId="2819" xr:uid="{00000000-0005-0000-0000-0000150B0000}"/>
    <cellStyle name="No-definido" xfId="2820" xr:uid="{00000000-0005-0000-0000-0000160B0000}"/>
    <cellStyle name="Nor}al" xfId="2821" xr:uid="{00000000-0005-0000-0000-0000170B0000}"/>
    <cellStyle name="Normal" xfId="0" builtinId="0"/>
    <cellStyle name="Normal - Style1" xfId="2822" xr:uid="{00000000-0005-0000-0000-0000190B0000}"/>
    <cellStyle name="Normal - Style1 2" xfId="2823" xr:uid="{00000000-0005-0000-0000-00001A0B0000}"/>
    <cellStyle name="Normal - Style1 3" xfId="2824" xr:uid="{00000000-0005-0000-0000-00001B0B0000}"/>
    <cellStyle name="Normal - Style1 4" xfId="3496" xr:uid="{00000000-0005-0000-0000-00001C0B0000}"/>
    <cellStyle name="Normal - Style1_FINAL SPCPL BS AS ON 31.03.2011 10.12.2011" xfId="2825" xr:uid="{00000000-0005-0000-0000-00001D0B0000}"/>
    <cellStyle name="Normal - Style2" xfId="2826" xr:uid="{00000000-0005-0000-0000-00001E0B0000}"/>
    <cellStyle name="Normal 10" xfId="2827" xr:uid="{00000000-0005-0000-0000-00001F0B0000}"/>
    <cellStyle name="Normal 10 10" xfId="2828" xr:uid="{00000000-0005-0000-0000-0000200B0000}"/>
    <cellStyle name="Normal 10 2" xfId="2829" xr:uid="{00000000-0005-0000-0000-0000210B0000}"/>
    <cellStyle name="Normal 10 2 2" xfId="2830" xr:uid="{00000000-0005-0000-0000-0000220B0000}"/>
    <cellStyle name="Normal 10 2 3" xfId="2831" xr:uid="{00000000-0005-0000-0000-0000230B0000}"/>
    <cellStyle name="Normal 10 3" xfId="2832" xr:uid="{00000000-0005-0000-0000-0000240B0000}"/>
    <cellStyle name="Normal 10 3 2" xfId="2833" xr:uid="{00000000-0005-0000-0000-0000250B0000}"/>
    <cellStyle name="Normal 10 3 3" xfId="2834" xr:uid="{00000000-0005-0000-0000-0000260B0000}"/>
    <cellStyle name="Normal 10 4" xfId="2835" xr:uid="{00000000-0005-0000-0000-0000270B0000}"/>
    <cellStyle name="Normal 10 5" xfId="2836" xr:uid="{00000000-0005-0000-0000-0000280B0000}"/>
    <cellStyle name="Normal 10_Book1" xfId="2837" xr:uid="{00000000-0005-0000-0000-0000290B0000}"/>
    <cellStyle name="Normal 11" xfId="2838" xr:uid="{00000000-0005-0000-0000-00002A0B0000}"/>
    <cellStyle name="Normal 11 2" xfId="2839" xr:uid="{00000000-0005-0000-0000-00002B0B0000}"/>
    <cellStyle name="Normal 11 3" xfId="2840" xr:uid="{00000000-0005-0000-0000-00002C0B0000}"/>
    <cellStyle name="Normal 12" xfId="2841" xr:uid="{00000000-0005-0000-0000-00002D0B0000}"/>
    <cellStyle name="Normal 12 2" xfId="2842" xr:uid="{00000000-0005-0000-0000-00002E0B0000}"/>
    <cellStyle name="Normal 12 3" xfId="2843" xr:uid="{00000000-0005-0000-0000-00002F0B0000}"/>
    <cellStyle name="Normal 13" xfId="2844" xr:uid="{00000000-0005-0000-0000-0000300B0000}"/>
    <cellStyle name="Normal 13 2" xfId="2845" xr:uid="{00000000-0005-0000-0000-0000310B0000}"/>
    <cellStyle name="Normal 13 3" xfId="2846" xr:uid="{00000000-0005-0000-0000-0000320B0000}"/>
    <cellStyle name="Normal 14" xfId="2847" xr:uid="{00000000-0005-0000-0000-0000330B0000}"/>
    <cellStyle name="Normal 15" xfId="2848" xr:uid="{00000000-0005-0000-0000-0000340B0000}"/>
    <cellStyle name="Normal 16" xfId="2849" xr:uid="{00000000-0005-0000-0000-0000350B0000}"/>
    <cellStyle name="Normal 17" xfId="2850" xr:uid="{00000000-0005-0000-0000-0000360B0000}"/>
    <cellStyle name="Normal 18" xfId="2851" xr:uid="{00000000-0005-0000-0000-0000370B0000}"/>
    <cellStyle name="Normal 19" xfId="2852" xr:uid="{00000000-0005-0000-0000-0000380B0000}"/>
    <cellStyle name="Normal 2" xfId="2853" xr:uid="{00000000-0005-0000-0000-0000390B0000}"/>
    <cellStyle name="Normal 2 10" xfId="2854" xr:uid="{00000000-0005-0000-0000-00003A0B0000}"/>
    <cellStyle name="Normal 2 10 2" xfId="2855" xr:uid="{00000000-0005-0000-0000-00003B0B0000}"/>
    <cellStyle name="Normal 2 10 3" xfId="2856" xr:uid="{00000000-0005-0000-0000-00003C0B0000}"/>
    <cellStyle name="Normal 2 10 4" xfId="2857" xr:uid="{00000000-0005-0000-0000-00003D0B0000}"/>
    <cellStyle name="Normal 2 11" xfId="2858" xr:uid="{00000000-0005-0000-0000-00003E0B0000}"/>
    <cellStyle name="Normal 2 11 2" xfId="2859" xr:uid="{00000000-0005-0000-0000-00003F0B0000}"/>
    <cellStyle name="Normal 2 11 3" xfId="2860" xr:uid="{00000000-0005-0000-0000-0000400B0000}"/>
    <cellStyle name="Normal 2 12" xfId="2861" xr:uid="{00000000-0005-0000-0000-0000410B0000}"/>
    <cellStyle name="Normal 2 12 2" xfId="2862" xr:uid="{00000000-0005-0000-0000-0000420B0000}"/>
    <cellStyle name="Normal 2 12 3" xfId="2863" xr:uid="{00000000-0005-0000-0000-0000430B0000}"/>
    <cellStyle name="Normal 2 12 4" xfId="2864" xr:uid="{00000000-0005-0000-0000-0000440B0000}"/>
    <cellStyle name="Normal 2 13" xfId="2865" xr:uid="{00000000-0005-0000-0000-0000450B0000}"/>
    <cellStyle name="Normal 2 13 2" xfId="2866" xr:uid="{00000000-0005-0000-0000-0000460B0000}"/>
    <cellStyle name="Normal 2 13 3" xfId="2867" xr:uid="{00000000-0005-0000-0000-0000470B0000}"/>
    <cellStyle name="Normal 2 14" xfId="2868" xr:uid="{00000000-0005-0000-0000-0000480B0000}"/>
    <cellStyle name="Normal 2 14 2" xfId="2869" xr:uid="{00000000-0005-0000-0000-0000490B0000}"/>
    <cellStyle name="Normal 2 14 3" xfId="2870" xr:uid="{00000000-0005-0000-0000-00004A0B0000}"/>
    <cellStyle name="Normal 2 15" xfId="2871" xr:uid="{00000000-0005-0000-0000-00004B0B0000}"/>
    <cellStyle name="Normal 2 15 2" xfId="2872" xr:uid="{00000000-0005-0000-0000-00004C0B0000}"/>
    <cellStyle name="Normal 2 15 3" xfId="2873" xr:uid="{00000000-0005-0000-0000-00004D0B0000}"/>
    <cellStyle name="Normal 2 16" xfId="2874" xr:uid="{00000000-0005-0000-0000-00004E0B0000}"/>
    <cellStyle name="Normal 2 16 2" xfId="2875" xr:uid="{00000000-0005-0000-0000-00004F0B0000}"/>
    <cellStyle name="Normal 2 16 3" xfId="2876" xr:uid="{00000000-0005-0000-0000-0000500B0000}"/>
    <cellStyle name="Normal 2 17" xfId="2877" xr:uid="{00000000-0005-0000-0000-0000510B0000}"/>
    <cellStyle name="Normal 2 17 2" xfId="2878" xr:uid="{00000000-0005-0000-0000-0000520B0000}"/>
    <cellStyle name="Normal 2 17 3" xfId="2879" xr:uid="{00000000-0005-0000-0000-0000530B0000}"/>
    <cellStyle name="Normal 2 18" xfId="2880" xr:uid="{00000000-0005-0000-0000-0000540B0000}"/>
    <cellStyle name="Normal 2 18 2" xfId="2881" xr:uid="{00000000-0005-0000-0000-0000550B0000}"/>
    <cellStyle name="Normal 2 18 3" xfId="2882" xr:uid="{00000000-0005-0000-0000-0000560B0000}"/>
    <cellStyle name="Normal 2 19" xfId="2883" xr:uid="{00000000-0005-0000-0000-0000570B0000}"/>
    <cellStyle name="Normal 2 19 2" xfId="2884" xr:uid="{00000000-0005-0000-0000-0000580B0000}"/>
    <cellStyle name="Normal 2 19 3" xfId="2885" xr:uid="{00000000-0005-0000-0000-0000590B0000}"/>
    <cellStyle name="Normal 2 2" xfId="2886" xr:uid="{00000000-0005-0000-0000-00005A0B0000}"/>
    <cellStyle name="Normal 2 2 10" xfId="2887" xr:uid="{00000000-0005-0000-0000-00005B0B0000}"/>
    <cellStyle name="Normal 2 2 11" xfId="2888" xr:uid="{00000000-0005-0000-0000-00005C0B0000}"/>
    <cellStyle name="Normal 2 2 12" xfId="2889" xr:uid="{00000000-0005-0000-0000-00005D0B0000}"/>
    <cellStyle name="Normal 2 2 13" xfId="2890" xr:uid="{00000000-0005-0000-0000-00005E0B0000}"/>
    <cellStyle name="Normal 2 2 2" xfId="2891" xr:uid="{00000000-0005-0000-0000-00005F0B0000}"/>
    <cellStyle name="Normal 2 2 2 2" xfId="2892" xr:uid="{00000000-0005-0000-0000-0000600B0000}"/>
    <cellStyle name="Normal 2 2 2 2 2" xfId="2893" xr:uid="{00000000-0005-0000-0000-0000610B0000}"/>
    <cellStyle name="Normal 2 2 2 2 3" xfId="2894" xr:uid="{00000000-0005-0000-0000-0000620B0000}"/>
    <cellStyle name="Normal 2 2 2 3" xfId="2895" xr:uid="{00000000-0005-0000-0000-0000630B0000}"/>
    <cellStyle name="Normal 2 2 2 3 2" xfId="2896" xr:uid="{00000000-0005-0000-0000-0000640B0000}"/>
    <cellStyle name="Normal 2 2 2 3 3" xfId="2897" xr:uid="{00000000-0005-0000-0000-0000650B0000}"/>
    <cellStyle name="Normal 2 2 2 4" xfId="2898" xr:uid="{00000000-0005-0000-0000-0000660B0000}"/>
    <cellStyle name="Normal 2 2 3" xfId="2899" xr:uid="{00000000-0005-0000-0000-0000670B0000}"/>
    <cellStyle name="Normal 2 2 4" xfId="2900" xr:uid="{00000000-0005-0000-0000-0000680B0000}"/>
    <cellStyle name="Normal 2 2 5" xfId="2901" xr:uid="{00000000-0005-0000-0000-0000690B0000}"/>
    <cellStyle name="Normal 2 2 6" xfId="2902" xr:uid="{00000000-0005-0000-0000-00006A0B0000}"/>
    <cellStyle name="Normal 2 2 7" xfId="2903" xr:uid="{00000000-0005-0000-0000-00006B0B0000}"/>
    <cellStyle name="Normal 2 2 8" xfId="2904" xr:uid="{00000000-0005-0000-0000-00006C0B0000}"/>
    <cellStyle name="Normal 2 2 9" xfId="2905" xr:uid="{00000000-0005-0000-0000-00006D0B0000}"/>
    <cellStyle name="Normal 2 2_Book1" xfId="2906" xr:uid="{00000000-0005-0000-0000-00006E0B0000}"/>
    <cellStyle name="Normal 2 20" xfId="2907" xr:uid="{00000000-0005-0000-0000-00006F0B0000}"/>
    <cellStyle name="Normal 2 20 2" xfId="2908" xr:uid="{00000000-0005-0000-0000-0000700B0000}"/>
    <cellStyle name="Normal 2 20 3" xfId="2909" xr:uid="{00000000-0005-0000-0000-0000710B0000}"/>
    <cellStyle name="Normal 2 21" xfId="2910" xr:uid="{00000000-0005-0000-0000-0000720B0000}"/>
    <cellStyle name="Normal 2 21 2" xfId="2911" xr:uid="{00000000-0005-0000-0000-0000730B0000}"/>
    <cellStyle name="Normal 2 21 3" xfId="2912" xr:uid="{00000000-0005-0000-0000-0000740B0000}"/>
    <cellStyle name="Normal 2 22" xfId="2913" xr:uid="{00000000-0005-0000-0000-0000750B0000}"/>
    <cellStyle name="Normal 2 22 2" xfId="2914" xr:uid="{00000000-0005-0000-0000-0000760B0000}"/>
    <cellStyle name="Normal 2 22 3" xfId="2915" xr:uid="{00000000-0005-0000-0000-0000770B0000}"/>
    <cellStyle name="Normal 2 23" xfId="2916" xr:uid="{00000000-0005-0000-0000-0000780B0000}"/>
    <cellStyle name="Normal 2 23 2" xfId="2917" xr:uid="{00000000-0005-0000-0000-0000790B0000}"/>
    <cellStyle name="Normal 2 23 3" xfId="2918" xr:uid="{00000000-0005-0000-0000-00007A0B0000}"/>
    <cellStyle name="Normal 2 24" xfId="2919" xr:uid="{00000000-0005-0000-0000-00007B0B0000}"/>
    <cellStyle name="Normal 2 24 2" xfId="2920" xr:uid="{00000000-0005-0000-0000-00007C0B0000}"/>
    <cellStyle name="Normal 2 24 3" xfId="2921" xr:uid="{00000000-0005-0000-0000-00007D0B0000}"/>
    <cellStyle name="Normal 2 25" xfId="2922" xr:uid="{00000000-0005-0000-0000-00007E0B0000}"/>
    <cellStyle name="Normal 2 25 2" xfId="2923" xr:uid="{00000000-0005-0000-0000-00007F0B0000}"/>
    <cellStyle name="Normal 2 25 3" xfId="2924" xr:uid="{00000000-0005-0000-0000-0000800B0000}"/>
    <cellStyle name="Normal 2 26" xfId="2925" xr:uid="{00000000-0005-0000-0000-0000810B0000}"/>
    <cellStyle name="Normal 2 26 2" xfId="2926" xr:uid="{00000000-0005-0000-0000-0000820B0000}"/>
    <cellStyle name="Normal 2 26 3" xfId="2927" xr:uid="{00000000-0005-0000-0000-0000830B0000}"/>
    <cellStyle name="Normal 2 27" xfId="2928" xr:uid="{00000000-0005-0000-0000-0000840B0000}"/>
    <cellStyle name="Normal 2 27 2" xfId="2929" xr:uid="{00000000-0005-0000-0000-0000850B0000}"/>
    <cellStyle name="Normal 2 27 3" xfId="2930" xr:uid="{00000000-0005-0000-0000-0000860B0000}"/>
    <cellStyle name="Normal 2 28" xfId="2931" xr:uid="{00000000-0005-0000-0000-0000870B0000}"/>
    <cellStyle name="Normal 2 28 2" xfId="2932" xr:uid="{00000000-0005-0000-0000-0000880B0000}"/>
    <cellStyle name="Normal 2 28 3" xfId="2933" xr:uid="{00000000-0005-0000-0000-0000890B0000}"/>
    <cellStyle name="Normal 2 29" xfId="2934" xr:uid="{00000000-0005-0000-0000-00008A0B0000}"/>
    <cellStyle name="Normal 2 29 2" xfId="2935" xr:uid="{00000000-0005-0000-0000-00008B0B0000}"/>
    <cellStyle name="Normal 2 29 3" xfId="2936" xr:uid="{00000000-0005-0000-0000-00008C0B0000}"/>
    <cellStyle name="Normal 2 3" xfId="2937" xr:uid="{00000000-0005-0000-0000-00008D0B0000}"/>
    <cellStyle name="Normal 2 30" xfId="2938" xr:uid="{00000000-0005-0000-0000-00008E0B0000}"/>
    <cellStyle name="Normal 2 30 2" xfId="2939" xr:uid="{00000000-0005-0000-0000-00008F0B0000}"/>
    <cellStyle name="Normal 2 30 3" xfId="2940" xr:uid="{00000000-0005-0000-0000-0000900B0000}"/>
    <cellStyle name="Normal 2 31" xfId="2941" xr:uid="{00000000-0005-0000-0000-0000910B0000}"/>
    <cellStyle name="Normal 2 31 2" xfId="2942" xr:uid="{00000000-0005-0000-0000-0000920B0000}"/>
    <cellStyle name="Normal 2 31 3" xfId="2943" xr:uid="{00000000-0005-0000-0000-0000930B0000}"/>
    <cellStyle name="Normal 2 32" xfId="2944" xr:uid="{00000000-0005-0000-0000-0000940B0000}"/>
    <cellStyle name="Normal 2 32 2" xfId="2945" xr:uid="{00000000-0005-0000-0000-0000950B0000}"/>
    <cellStyle name="Normal 2 32 3" xfId="2946" xr:uid="{00000000-0005-0000-0000-0000960B0000}"/>
    <cellStyle name="Normal 2 33" xfId="2947" xr:uid="{00000000-0005-0000-0000-0000970B0000}"/>
    <cellStyle name="Normal 2 33 2" xfId="2948" xr:uid="{00000000-0005-0000-0000-0000980B0000}"/>
    <cellStyle name="Normal 2 33 3" xfId="2949" xr:uid="{00000000-0005-0000-0000-0000990B0000}"/>
    <cellStyle name="Normal 2 34" xfId="2950" xr:uid="{00000000-0005-0000-0000-00009A0B0000}"/>
    <cellStyle name="Normal 2 34 2" xfId="2951" xr:uid="{00000000-0005-0000-0000-00009B0B0000}"/>
    <cellStyle name="Normal 2 34 3" xfId="2952" xr:uid="{00000000-0005-0000-0000-00009C0B0000}"/>
    <cellStyle name="Normal 2 35" xfId="2953" xr:uid="{00000000-0005-0000-0000-00009D0B0000}"/>
    <cellStyle name="Normal 2 35 2" xfId="2954" xr:uid="{00000000-0005-0000-0000-00009E0B0000}"/>
    <cellStyle name="Normal 2 35 3" xfId="2955" xr:uid="{00000000-0005-0000-0000-00009F0B0000}"/>
    <cellStyle name="Normal 2 36" xfId="2956" xr:uid="{00000000-0005-0000-0000-0000A00B0000}"/>
    <cellStyle name="Normal 2 36 2" xfId="2957" xr:uid="{00000000-0005-0000-0000-0000A10B0000}"/>
    <cellStyle name="Normal 2 36 3" xfId="2958" xr:uid="{00000000-0005-0000-0000-0000A20B0000}"/>
    <cellStyle name="Normal 2 37" xfId="2959" xr:uid="{00000000-0005-0000-0000-0000A30B0000}"/>
    <cellStyle name="Normal 2 37 2" xfId="2960" xr:uid="{00000000-0005-0000-0000-0000A40B0000}"/>
    <cellStyle name="Normal 2 37 3" xfId="2961" xr:uid="{00000000-0005-0000-0000-0000A50B0000}"/>
    <cellStyle name="Normal 2 38" xfId="2962" xr:uid="{00000000-0005-0000-0000-0000A60B0000}"/>
    <cellStyle name="Normal 2 38 2" xfId="2963" xr:uid="{00000000-0005-0000-0000-0000A70B0000}"/>
    <cellStyle name="Normal 2 38 3" xfId="2964" xr:uid="{00000000-0005-0000-0000-0000A80B0000}"/>
    <cellStyle name="Normal 2 39" xfId="2965" xr:uid="{00000000-0005-0000-0000-0000A90B0000}"/>
    <cellStyle name="Normal 2 39 2" xfId="2966" xr:uid="{00000000-0005-0000-0000-0000AA0B0000}"/>
    <cellStyle name="Normal 2 39 3" xfId="2967" xr:uid="{00000000-0005-0000-0000-0000AB0B0000}"/>
    <cellStyle name="Normal 2 4" xfId="2968" xr:uid="{00000000-0005-0000-0000-0000AC0B0000}"/>
    <cellStyle name="Normal 2 40" xfId="2969" xr:uid="{00000000-0005-0000-0000-0000AD0B0000}"/>
    <cellStyle name="Normal 2 40 2" xfId="2970" xr:uid="{00000000-0005-0000-0000-0000AE0B0000}"/>
    <cellStyle name="Normal 2 40 3" xfId="2971" xr:uid="{00000000-0005-0000-0000-0000AF0B0000}"/>
    <cellStyle name="Normal 2 41" xfId="2972" xr:uid="{00000000-0005-0000-0000-0000B00B0000}"/>
    <cellStyle name="Normal 2 41 2" xfId="2973" xr:uid="{00000000-0005-0000-0000-0000B10B0000}"/>
    <cellStyle name="Normal 2 41 3" xfId="2974" xr:uid="{00000000-0005-0000-0000-0000B20B0000}"/>
    <cellStyle name="Normal 2 42" xfId="2975" xr:uid="{00000000-0005-0000-0000-0000B30B0000}"/>
    <cellStyle name="Normal 2 42 2" xfId="2976" xr:uid="{00000000-0005-0000-0000-0000B40B0000}"/>
    <cellStyle name="Normal 2 42 3" xfId="2977" xr:uid="{00000000-0005-0000-0000-0000B50B0000}"/>
    <cellStyle name="Normal 2 43" xfId="2978" xr:uid="{00000000-0005-0000-0000-0000B60B0000}"/>
    <cellStyle name="Normal 2 43 2" xfId="2979" xr:uid="{00000000-0005-0000-0000-0000B70B0000}"/>
    <cellStyle name="Normal 2 43 3" xfId="2980" xr:uid="{00000000-0005-0000-0000-0000B80B0000}"/>
    <cellStyle name="Normal 2 44" xfId="2981" xr:uid="{00000000-0005-0000-0000-0000B90B0000}"/>
    <cellStyle name="Normal 2 45" xfId="2982" xr:uid="{00000000-0005-0000-0000-0000BA0B0000}"/>
    <cellStyle name="Normal 2 46" xfId="2983" xr:uid="{00000000-0005-0000-0000-0000BB0B0000}"/>
    <cellStyle name="Normal 2 47" xfId="2984" xr:uid="{00000000-0005-0000-0000-0000BC0B0000}"/>
    <cellStyle name="Normal 2 48" xfId="2985" xr:uid="{00000000-0005-0000-0000-0000BD0B0000}"/>
    <cellStyle name="Normal 2 49" xfId="2986" xr:uid="{00000000-0005-0000-0000-0000BE0B0000}"/>
    <cellStyle name="Normal 2 5" xfId="2987" xr:uid="{00000000-0005-0000-0000-0000BF0B0000}"/>
    <cellStyle name="Normal 2 5 2" xfId="2988" xr:uid="{00000000-0005-0000-0000-0000C00B0000}"/>
    <cellStyle name="Normal 2 5 3" xfId="2989" xr:uid="{00000000-0005-0000-0000-0000C10B0000}"/>
    <cellStyle name="Normal 2 58 2" xfId="2990" xr:uid="{00000000-0005-0000-0000-0000C20B0000}"/>
    <cellStyle name="Normal 2 58 2 2" xfId="2991" xr:uid="{00000000-0005-0000-0000-0000C30B0000}"/>
    <cellStyle name="Normal 2 6" xfId="2992" xr:uid="{00000000-0005-0000-0000-0000C40B0000}"/>
    <cellStyle name="Normal 2 6 2" xfId="2993" xr:uid="{00000000-0005-0000-0000-0000C50B0000}"/>
    <cellStyle name="Normal 2 6 3" xfId="2994" xr:uid="{00000000-0005-0000-0000-0000C60B0000}"/>
    <cellStyle name="Normal 2 7" xfId="2995" xr:uid="{00000000-0005-0000-0000-0000C70B0000}"/>
    <cellStyle name="Normal 2 7 2" xfId="2996" xr:uid="{00000000-0005-0000-0000-0000C80B0000}"/>
    <cellStyle name="Normal 2 7 3" xfId="2997" xr:uid="{00000000-0005-0000-0000-0000C90B0000}"/>
    <cellStyle name="Normal 2 8" xfId="2998" xr:uid="{00000000-0005-0000-0000-0000CA0B0000}"/>
    <cellStyle name="Normal 2 8 2" xfId="2999" xr:uid="{00000000-0005-0000-0000-0000CB0B0000}"/>
    <cellStyle name="Normal 2 8 3" xfId="3000" xr:uid="{00000000-0005-0000-0000-0000CC0B0000}"/>
    <cellStyle name="Normal 2 9" xfId="3001" xr:uid="{00000000-0005-0000-0000-0000CD0B0000}"/>
    <cellStyle name="Normal 2 9 2" xfId="3002" xr:uid="{00000000-0005-0000-0000-0000CE0B0000}"/>
    <cellStyle name="Normal 2 9 3" xfId="3003" xr:uid="{00000000-0005-0000-0000-0000CF0B0000}"/>
    <cellStyle name="Normal 2_1" xfId="3004" xr:uid="{00000000-0005-0000-0000-0000D00B0000}"/>
    <cellStyle name="Normal 20" xfId="3005" xr:uid="{00000000-0005-0000-0000-0000D10B0000}"/>
    <cellStyle name="Normal 21" xfId="3006" xr:uid="{00000000-0005-0000-0000-0000D20B0000}"/>
    <cellStyle name="Normal 21 2" xfId="3007" xr:uid="{00000000-0005-0000-0000-0000D30B0000}"/>
    <cellStyle name="Normal 21 3" xfId="3008" xr:uid="{00000000-0005-0000-0000-0000D40B0000}"/>
    <cellStyle name="Normal 21 4" xfId="3009" xr:uid="{00000000-0005-0000-0000-0000D50B0000}"/>
    <cellStyle name="Normal 21_TBZ - COI Final" xfId="3010" xr:uid="{00000000-0005-0000-0000-0000D60B0000}"/>
    <cellStyle name="Normal 22" xfId="3011" xr:uid="{00000000-0005-0000-0000-0000D70B0000}"/>
    <cellStyle name="Normal 22 2" xfId="3012" xr:uid="{00000000-0005-0000-0000-0000D80B0000}"/>
    <cellStyle name="Normal 22 3" xfId="3013" xr:uid="{00000000-0005-0000-0000-0000D90B0000}"/>
    <cellStyle name="Normal 23" xfId="3014" xr:uid="{00000000-0005-0000-0000-0000DA0B0000}"/>
    <cellStyle name="Normal 24" xfId="3015" xr:uid="{00000000-0005-0000-0000-0000DB0B0000}"/>
    <cellStyle name="Normal 24 2" xfId="3016" xr:uid="{00000000-0005-0000-0000-0000DC0B0000}"/>
    <cellStyle name="Normal 24 3" xfId="3017" xr:uid="{00000000-0005-0000-0000-0000DD0B0000}"/>
    <cellStyle name="Normal 24 4" xfId="3018" xr:uid="{00000000-0005-0000-0000-0000DE0B0000}"/>
    <cellStyle name="Normal 25" xfId="3019" xr:uid="{00000000-0005-0000-0000-0000DF0B0000}"/>
    <cellStyle name="Normal 25 2" xfId="3020" xr:uid="{00000000-0005-0000-0000-0000E00B0000}"/>
    <cellStyle name="Normal 25 3" xfId="3021" xr:uid="{00000000-0005-0000-0000-0000E10B0000}"/>
    <cellStyle name="Normal 26" xfId="3022" xr:uid="{00000000-0005-0000-0000-0000E20B0000}"/>
    <cellStyle name="Normal 26 2" xfId="3023" xr:uid="{00000000-0005-0000-0000-0000E30B0000}"/>
    <cellStyle name="Normal 26 3" xfId="3024" xr:uid="{00000000-0005-0000-0000-0000E40B0000}"/>
    <cellStyle name="Normal 27" xfId="3025" xr:uid="{00000000-0005-0000-0000-0000E50B0000}"/>
    <cellStyle name="Normal 28" xfId="3026" xr:uid="{00000000-0005-0000-0000-0000E60B0000}"/>
    <cellStyle name="Normal 29" xfId="3027" xr:uid="{00000000-0005-0000-0000-0000E70B0000}"/>
    <cellStyle name="Normal 3" xfId="3028" xr:uid="{00000000-0005-0000-0000-0000E80B0000}"/>
    <cellStyle name="Normal 3 2" xfId="3029" xr:uid="{00000000-0005-0000-0000-0000E90B0000}"/>
    <cellStyle name="Normal 3 3" xfId="3030" xr:uid="{00000000-0005-0000-0000-0000EA0B0000}"/>
    <cellStyle name="Normal 3 3 2" xfId="3031" xr:uid="{00000000-0005-0000-0000-0000EB0B0000}"/>
    <cellStyle name="Normal 3 3 3" xfId="3032" xr:uid="{00000000-0005-0000-0000-0000EC0B0000}"/>
    <cellStyle name="Normal 3 4" xfId="3033" xr:uid="{00000000-0005-0000-0000-0000ED0B0000}"/>
    <cellStyle name="Normal 3 4 2" xfId="3466" xr:uid="{00000000-0005-0000-0000-0000EE0B0000}"/>
    <cellStyle name="Normal 3 4 3" xfId="3467" xr:uid="{00000000-0005-0000-0000-0000EF0B0000}"/>
    <cellStyle name="Normal 3 5" xfId="3034" xr:uid="{00000000-0005-0000-0000-0000F00B0000}"/>
    <cellStyle name="Normal 3 6" xfId="3035" xr:uid="{00000000-0005-0000-0000-0000F10B0000}"/>
    <cellStyle name="Normal 3 7" xfId="3036" xr:uid="{00000000-0005-0000-0000-0000F20B0000}"/>
    <cellStyle name="Normal 3 8" xfId="3037" xr:uid="{00000000-0005-0000-0000-0000F30B0000}"/>
    <cellStyle name="Normal 3 9" xfId="3038" xr:uid="{00000000-0005-0000-0000-0000F40B0000}"/>
    <cellStyle name="Normal 3_Book1" xfId="3039" xr:uid="{00000000-0005-0000-0000-0000F50B0000}"/>
    <cellStyle name="Normal 30" xfId="3040" xr:uid="{00000000-0005-0000-0000-0000F60B0000}"/>
    <cellStyle name="Normal 31" xfId="3041" xr:uid="{00000000-0005-0000-0000-0000F70B0000}"/>
    <cellStyle name="Normal 32" xfId="3042" xr:uid="{00000000-0005-0000-0000-0000F80B0000}"/>
    <cellStyle name="Normal 33" xfId="3043" xr:uid="{00000000-0005-0000-0000-0000F90B0000}"/>
    <cellStyle name="Normal 34" xfId="3044" xr:uid="{00000000-0005-0000-0000-0000FA0B0000}"/>
    <cellStyle name="Normal 35" xfId="3045" xr:uid="{00000000-0005-0000-0000-0000FB0B0000}"/>
    <cellStyle name="Normal 36" xfId="3046" xr:uid="{00000000-0005-0000-0000-0000FC0B0000}"/>
    <cellStyle name="Normal 37" xfId="3047" xr:uid="{00000000-0005-0000-0000-0000FD0B0000}"/>
    <cellStyle name="Normal 38" xfId="3048" xr:uid="{00000000-0005-0000-0000-0000FE0B0000}"/>
    <cellStyle name="Normal 39" xfId="3049" xr:uid="{00000000-0005-0000-0000-0000FF0B0000}"/>
    <cellStyle name="Normal 4" xfId="3050" xr:uid="{00000000-0005-0000-0000-0000000C0000}"/>
    <cellStyle name="Normal 4 2" xfId="3051" xr:uid="{00000000-0005-0000-0000-0000010C0000}"/>
    <cellStyle name="Normal 4 2 2" xfId="3052" xr:uid="{00000000-0005-0000-0000-0000020C0000}"/>
    <cellStyle name="Normal 4 3" xfId="3053" xr:uid="{00000000-0005-0000-0000-0000030C0000}"/>
    <cellStyle name="Normal 4 3 2" xfId="3054" xr:uid="{00000000-0005-0000-0000-0000040C0000}"/>
    <cellStyle name="Normal 4 3 3" xfId="3055" xr:uid="{00000000-0005-0000-0000-0000050C0000}"/>
    <cellStyle name="Normal 4_Book1" xfId="3056" xr:uid="{00000000-0005-0000-0000-0000060C0000}"/>
    <cellStyle name="Normal 40" xfId="3057" xr:uid="{00000000-0005-0000-0000-0000070C0000}"/>
    <cellStyle name="Normal 41" xfId="3058" xr:uid="{00000000-0005-0000-0000-0000080C0000}"/>
    <cellStyle name="Normal 42" xfId="3059" xr:uid="{00000000-0005-0000-0000-0000090C0000}"/>
    <cellStyle name="Normal 43" xfId="3060" xr:uid="{00000000-0005-0000-0000-00000A0C0000}"/>
    <cellStyle name="Normal 44" xfId="3061" xr:uid="{00000000-0005-0000-0000-00000B0C0000}"/>
    <cellStyle name="Normal 45" xfId="3062" xr:uid="{00000000-0005-0000-0000-00000C0C0000}"/>
    <cellStyle name="Normal 46" xfId="3063" xr:uid="{00000000-0005-0000-0000-00000D0C0000}"/>
    <cellStyle name="Normal 47" xfId="3064" xr:uid="{00000000-0005-0000-0000-00000E0C0000}"/>
    <cellStyle name="Normal 47 2" xfId="3065" xr:uid="{00000000-0005-0000-0000-00000F0C0000}"/>
    <cellStyle name="Normal 48" xfId="3066" xr:uid="{00000000-0005-0000-0000-0000100C0000}"/>
    <cellStyle name="Normal 49" xfId="3067" xr:uid="{00000000-0005-0000-0000-0000110C0000}"/>
    <cellStyle name="Normal 5" xfId="3068" xr:uid="{00000000-0005-0000-0000-0000120C0000}"/>
    <cellStyle name="Normal 5 2" xfId="3069" xr:uid="{00000000-0005-0000-0000-0000130C0000}"/>
    <cellStyle name="Normal 5 2 2" xfId="3070" xr:uid="{00000000-0005-0000-0000-0000140C0000}"/>
    <cellStyle name="Normal 5 2 3" xfId="3468" xr:uid="{00000000-0005-0000-0000-0000150C0000}"/>
    <cellStyle name="Normal 5 2_1" xfId="3071" xr:uid="{00000000-0005-0000-0000-0000160C0000}"/>
    <cellStyle name="Normal 5 3" xfId="3072" xr:uid="{00000000-0005-0000-0000-0000170C0000}"/>
    <cellStyle name="Normal 5 3 2" xfId="3073" xr:uid="{00000000-0005-0000-0000-0000180C0000}"/>
    <cellStyle name="Normal 5 3 3" xfId="3074" xr:uid="{00000000-0005-0000-0000-0000190C0000}"/>
    <cellStyle name="Normal 5 4" xfId="3469" xr:uid="{00000000-0005-0000-0000-00001A0C0000}"/>
    <cellStyle name="Normal 5_Book1" xfId="3075" xr:uid="{00000000-0005-0000-0000-00001B0C0000}"/>
    <cellStyle name="Normal 50" xfId="3076" xr:uid="{00000000-0005-0000-0000-00001C0C0000}"/>
    <cellStyle name="Normal 50 2" xfId="3077" xr:uid="{00000000-0005-0000-0000-00001D0C0000}"/>
    <cellStyle name="Normal 50 3" xfId="3078" xr:uid="{00000000-0005-0000-0000-00001E0C0000}"/>
    <cellStyle name="Normal 51" xfId="3079" xr:uid="{00000000-0005-0000-0000-00001F0C0000}"/>
    <cellStyle name="Normal 52" xfId="3080" xr:uid="{00000000-0005-0000-0000-0000200C0000}"/>
    <cellStyle name="Normal 52 2" xfId="3081" xr:uid="{00000000-0005-0000-0000-0000210C0000}"/>
    <cellStyle name="Normal 53" xfId="3082" xr:uid="{00000000-0005-0000-0000-0000220C0000}"/>
    <cellStyle name="Normal 54" xfId="3083" xr:uid="{00000000-0005-0000-0000-0000230C0000}"/>
    <cellStyle name="Normal 54 2" xfId="3470" xr:uid="{00000000-0005-0000-0000-0000240C0000}"/>
    <cellStyle name="Normal 54 3" xfId="3471" xr:uid="{00000000-0005-0000-0000-0000250C0000}"/>
    <cellStyle name="Normal 55" xfId="3084" xr:uid="{00000000-0005-0000-0000-0000260C0000}"/>
    <cellStyle name="Normal 56" xfId="3085" xr:uid="{00000000-0005-0000-0000-0000270C0000}"/>
    <cellStyle name="Normal 57" xfId="3472" xr:uid="{00000000-0005-0000-0000-0000280C0000}"/>
    <cellStyle name="Normal 58" xfId="3473" xr:uid="{00000000-0005-0000-0000-0000290C0000}"/>
    <cellStyle name="Normal 59" xfId="3474" xr:uid="{00000000-0005-0000-0000-00002A0C0000}"/>
    <cellStyle name="Normal 6" xfId="3086" xr:uid="{00000000-0005-0000-0000-00002B0C0000}"/>
    <cellStyle name="Normal 6 2" xfId="3087" xr:uid="{00000000-0005-0000-0000-00002C0C0000}"/>
    <cellStyle name="Normal 6 2 2" xfId="3088" xr:uid="{00000000-0005-0000-0000-00002D0C0000}"/>
    <cellStyle name="Normal 6 2 2 2" xfId="3475" xr:uid="{00000000-0005-0000-0000-00002E0C0000}"/>
    <cellStyle name="Normal 6 2 2 3" xfId="3476" xr:uid="{00000000-0005-0000-0000-00002F0C0000}"/>
    <cellStyle name="Normal 6 2 3" xfId="3089" xr:uid="{00000000-0005-0000-0000-0000300C0000}"/>
    <cellStyle name="Normal 6 2 4" xfId="3090" xr:uid="{00000000-0005-0000-0000-0000310C0000}"/>
    <cellStyle name="Normal 6 3" xfId="3091" xr:uid="{00000000-0005-0000-0000-0000320C0000}"/>
    <cellStyle name="Normal 6 3 2" xfId="3092" xr:uid="{00000000-0005-0000-0000-0000330C0000}"/>
    <cellStyle name="Normal 6 3 2 2" xfId="3477" xr:uid="{00000000-0005-0000-0000-0000340C0000}"/>
    <cellStyle name="Normal 6 3 2 3" xfId="3478" xr:uid="{00000000-0005-0000-0000-0000350C0000}"/>
    <cellStyle name="Normal 6 3 3" xfId="3093" xr:uid="{00000000-0005-0000-0000-0000360C0000}"/>
    <cellStyle name="Normal 6 3 4" xfId="3479" xr:uid="{00000000-0005-0000-0000-0000370C0000}"/>
    <cellStyle name="Normal 6 4" xfId="3094" xr:uid="{00000000-0005-0000-0000-0000380C0000}"/>
    <cellStyle name="Normal 6 4 2" xfId="3480" xr:uid="{00000000-0005-0000-0000-0000390C0000}"/>
    <cellStyle name="Normal 6 4 3" xfId="3481" xr:uid="{00000000-0005-0000-0000-00003A0C0000}"/>
    <cellStyle name="Normal 6 5" xfId="3482" xr:uid="{00000000-0005-0000-0000-00003B0C0000}"/>
    <cellStyle name="Normal 6 6" xfId="3483" xr:uid="{00000000-0005-0000-0000-00003C0C0000}"/>
    <cellStyle name="Normal 6_Book1" xfId="3095" xr:uid="{00000000-0005-0000-0000-00003D0C0000}"/>
    <cellStyle name="Normal 60" xfId="3500" xr:uid="{00000000-0005-0000-0000-00003E0C0000}"/>
    <cellStyle name="Normal 7" xfId="3096" xr:uid="{00000000-0005-0000-0000-00003F0C0000}"/>
    <cellStyle name="Normal 7 2" xfId="3097" xr:uid="{00000000-0005-0000-0000-0000400C0000}"/>
    <cellStyle name="Normal 7 2 2" xfId="3098" xr:uid="{00000000-0005-0000-0000-0000410C0000}"/>
    <cellStyle name="Normal 7 2 3" xfId="3099" xr:uid="{00000000-0005-0000-0000-0000420C0000}"/>
    <cellStyle name="Normal 7 3" xfId="3100" xr:uid="{00000000-0005-0000-0000-0000430C0000}"/>
    <cellStyle name="Normal 7 3 2" xfId="3101" xr:uid="{00000000-0005-0000-0000-0000440C0000}"/>
    <cellStyle name="Normal 7 3 3" xfId="3102" xr:uid="{00000000-0005-0000-0000-0000450C0000}"/>
    <cellStyle name="Normal 7 4" xfId="3484" xr:uid="{00000000-0005-0000-0000-0000460C0000}"/>
    <cellStyle name="Normal 7_Book1" xfId="3103" xr:uid="{00000000-0005-0000-0000-0000470C0000}"/>
    <cellStyle name="Normal 8" xfId="3104" xr:uid="{00000000-0005-0000-0000-0000480C0000}"/>
    <cellStyle name="Normal 8 2" xfId="3105" xr:uid="{00000000-0005-0000-0000-0000490C0000}"/>
    <cellStyle name="Normal 8 2 2" xfId="3106" xr:uid="{00000000-0005-0000-0000-00004A0C0000}"/>
    <cellStyle name="Normal 8 2 3" xfId="3107" xr:uid="{00000000-0005-0000-0000-00004B0C0000}"/>
    <cellStyle name="Normal 8 3" xfId="3108" xr:uid="{00000000-0005-0000-0000-00004C0C0000}"/>
    <cellStyle name="Normal 8 3 2" xfId="3109" xr:uid="{00000000-0005-0000-0000-00004D0C0000}"/>
    <cellStyle name="Normal 8 3 3" xfId="3110" xr:uid="{00000000-0005-0000-0000-00004E0C0000}"/>
    <cellStyle name="Normal 8_Book1" xfId="3111" xr:uid="{00000000-0005-0000-0000-00004F0C0000}"/>
    <cellStyle name="Normal 9" xfId="3112" xr:uid="{00000000-0005-0000-0000-0000500C0000}"/>
    <cellStyle name="Normal 9 2" xfId="3113" xr:uid="{00000000-0005-0000-0000-0000510C0000}"/>
    <cellStyle name="Normal 9 2 2" xfId="3114" xr:uid="{00000000-0005-0000-0000-0000520C0000}"/>
    <cellStyle name="Normal 9 2 3" xfId="3115" xr:uid="{00000000-0005-0000-0000-0000530C0000}"/>
    <cellStyle name="Normal 9 3" xfId="3116" xr:uid="{00000000-0005-0000-0000-0000540C0000}"/>
    <cellStyle name="Normal 9 3 2" xfId="3117" xr:uid="{00000000-0005-0000-0000-0000550C0000}"/>
    <cellStyle name="Normal 9 3 3" xfId="3118" xr:uid="{00000000-0005-0000-0000-0000560C0000}"/>
    <cellStyle name="Normal 9_Book1" xfId="3119" xr:uid="{00000000-0005-0000-0000-0000570C0000}"/>
    <cellStyle name="Normal 92" xfId="3120" xr:uid="{00000000-0005-0000-0000-0000580C0000}"/>
    <cellStyle name="Normal 93" xfId="3121" xr:uid="{00000000-0005-0000-0000-0000590C0000}"/>
    <cellStyle name="Normal 94" xfId="3122" xr:uid="{00000000-0005-0000-0000-00005A0C0000}"/>
    <cellStyle name="Normal 95" xfId="3123" xr:uid="{00000000-0005-0000-0000-00005B0C0000}"/>
    <cellStyle name="Normal 96" xfId="3124" xr:uid="{00000000-0005-0000-0000-00005C0C0000}"/>
    <cellStyle name="Normal 97" xfId="3125" xr:uid="{00000000-0005-0000-0000-00005D0C0000}"/>
    <cellStyle name="Normal 98" xfId="3126" xr:uid="{00000000-0005-0000-0000-00005E0C0000}"/>
    <cellStyle name="Note 10" xfId="3127" xr:uid="{00000000-0005-0000-0000-00005F0C0000}"/>
    <cellStyle name="Note 11" xfId="3128" xr:uid="{00000000-0005-0000-0000-0000600C0000}"/>
    <cellStyle name="Note 12" xfId="3129" xr:uid="{00000000-0005-0000-0000-0000610C0000}"/>
    <cellStyle name="Note 13" xfId="3130" xr:uid="{00000000-0005-0000-0000-0000620C0000}"/>
    <cellStyle name="Note 14" xfId="3131" xr:uid="{00000000-0005-0000-0000-0000630C0000}"/>
    <cellStyle name="Note 15" xfId="3132" xr:uid="{00000000-0005-0000-0000-0000640C0000}"/>
    <cellStyle name="Note 16" xfId="3133" xr:uid="{00000000-0005-0000-0000-0000650C0000}"/>
    <cellStyle name="Note 17" xfId="3134" xr:uid="{00000000-0005-0000-0000-0000660C0000}"/>
    <cellStyle name="Note 18" xfId="3135" xr:uid="{00000000-0005-0000-0000-0000670C0000}"/>
    <cellStyle name="Note 19" xfId="3136" xr:uid="{00000000-0005-0000-0000-0000680C0000}"/>
    <cellStyle name="Note 2" xfId="3137" xr:uid="{00000000-0005-0000-0000-0000690C0000}"/>
    <cellStyle name="Note 2 2" xfId="3138" xr:uid="{00000000-0005-0000-0000-00006A0C0000}"/>
    <cellStyle name="Note 2 2 2" xfId="3485" xr:uid="{00000000-0005-0000-0000-00006B0C0000}"/>
    <cellStyle name="Note 2 2 3" xfId="3486" xr:uid="{00000000-0005-0000-0000-00006C0C0000}"/>
    <cellStyle name="Note 2 3" xfId="3139" xr:uid="{00000000-0005-0000-0000-00006D0C0000}"/>
    <cellStyle name="Note 2 4" xfId="3487" xr:uid="{00000000-0005-0000-0000-00006E0C0000}"/>
    <cellStyle name="Note 3" xfId="3140" xr:uid="{00000000-0005-0000-0000-00006F0C0000}"/>
    <cellStyle name="Note 3 2" xfId="3141" xr:uid="{00000000-0005-0000-0000-0000700C0000}"/>
    <cellStyle name="Note 3 2 2" xfId="3488" xr:uid="{00000000-0005-0000-0000-0000710C0000}"/>
    <cellStyle name="Note 3 2 3" xfId="3489" xr:uid="{00000000-0005-0000-0000-0000720C0000}"/>
    <cellStyle name="Note 3 3" xfId="3490" xr:uid="{00000000-0005-0000-0000-0000730C0000}"/>
    <cellStyle name="Note 3 4" xfId="3491" xr:uid="{00000000-0005-0000-0000-0000740C0000}"/>
    <cellStyle name="Note 4" xfId="3142" xr:uid="{00000000-0005-0000-0000-0000750C0000}"/>
    <cellStyle name="Note 5" xfId="3143" xr:uid="{00000000-0005-0000-0000-0000760C0000}"/>
    <cellStyle name="Note 6" xfId="3144" xr:uid="{00000000-0005-0000-0000-0000770C0000}"/>
    <cellStyle name="Note 7" xfId="3145" xr:uid="{00000000-0005-0000-0000-0000780C0000}"/>
    <cellStyle name="Note 8" xfId="3146" xr:uid="{00000000-0005-0000-0000-0000790C0000}"/>
    <cellStyle name="Note 9" xfId="3147" xr:uid="{00000000-0005-0000-0000-00007A0C0000}"/>
    <cellStyle name="number" xfId="3148" xr:uid="{00000000-0005-0000-0000-00007B0C0000}"/>
    <cellStyle name="number 2" xfId="3149" xr:uid="{00000000-0005-0000-0000-00007C0C0000}"/>
    <cellStyle name="number 3" xfId="3150" xr:uid="{00000000-0005-0000-0000-00007D0C0000}"/>
    <cellStyle name="Œ…‹???‚è [0.00]_Sheet1" xfId="3151" xr:uid="{00000000-0005-0000-0000-00007E0C0000}"/>
    <cellStyle name="Œ…‹???‚è_Sheet1" xfId="3152" xr:uid="{00000000-0005-0000-0000-00007F0C0000}"/>
    <cellStyle name="Œ…‹æØ‚è [0.00]_laroux" xfId="3153" xr:uid="{00000000-0005-0000-0000-0000800C0000}"/>
    <cellStyle name="Œ…‹æØ‚è_laroux" xfId="3154" xr:uid="{00000000-0005-0000-0000-0000810C0000}"/>
    <cellStyle name="Option" xfId="3155" xr:uid="{00000000-0005-0000-0000-0000820C0000}"/>
    <cellStyle name="Output 10" xfId="3156" xr:uid="{00000000-0005-0000-0000-0000830C0000}"/>
    <cellStyle name="Output 11" xfId="3157" xr:uid="{00000000-0005-0000-0000-0000840C0000}"/>
    <cellStyle name="Output 12" xfId="3158" xr:uid="{00000000-0005-0000-0000-0000850C0000}"/>
    <cellStyle name="Output 13" xfId="3159" xr:uid="{00000000-0005-0000-0000-0000860C0000}"/>
    <cellStyle name="Output 14" xfId="3160" xr:uid="{00000000-0005-0000-0000-0000870C0000}"/>
    <cellStyle name="Output 15" xfId="3161" xr:uid="{00000000-0005-0000-0000-0000880C0000}"/>
    <cellStyle name="Output 16" xfId="3162" xr:uid="{00000000-0005-0000-0000-0000890C0000}"/>
    <cellStyle name="Output 17" xfId="3163" xr:uid="{00000000-0005-0000-0000-00008A0C0000}"/>
    <cellStyle name="Output 18" xfId="3164" xr:uid="{00000000-0005-0000-0000-00008B0C0000}"/>
    <cellStyle name="Output 19" xfId="3165" xr:uid="{00000000-0005-0000-0000-00008C0C0000}"/>
    <cellStyle name="Output 2" xfId="3166" xr:uid="{00000000-0005-0000-0000-00008D0C0000}"/>
    <cellStyle name="Output 2 2" xfId="3167" xr:uid="{00000000-0005-0000-0000-00008E0C0000}"/>
    <cellStyle name="Output 2 3" xfId="3168" xr:uid="{00000000-0005-0000-0000-00008F0C0000}"/>
    <cellStyle name="Output 2 4" xfId="3169" xr:uid="{00000000-0005-0000-0000-0000900C0000}"/>
    <cellStyle name="Output 2 5" xfId="3170" xr:uid="{00000000-0005-0000-0000-0000910C0000}"/>
    <cellStyle name="Output 2 6" xfId="3171" xr:uid="{00000000-0005-0000-0000-0000920C0000}"/>
    <cellStyle name="Output 3" xfId="3172" xr:uid="{00000000-0005-0000-0000-0000930C0000}"/>
    <cellStyle name="Output 3 2" xfId="3173" xr:uid="{00000000-0005-0000-0000-0000940C0000}"/>
    <cellStyle name="Output 3 3" xfId="3174" xr:uid="{00000000-0005-0000-0000-0000950C0000}"/>
    <cellStyle name="Output 3 4" xfId="3175" xr:uid="{00000000-0005-0000-0000-0000960C0000}"/>
    <cellStyle name="Output 4" xfId="3176" xr:uid="{00000000-0005-0000-0000-0000970C0000}"/>
    <cellStyle name="Output 5" xfId="3177" xr:uid="{00000000-0005-0000-0000-0000980C0000}"/>
    <cellStyle name="Output 6" xfId="3178" xr:uid="{00000000-0005-0000-0000-0000990C0000}"/>
    <cellStyle name="Output 7" xfId="3179" xr:uid="{00000000-0005-0000-0000-00009A0C0000}"/>
    <cellStyle name="Output 8" xfId="3180" xr:uid="{00000000-0005-0000-0000-00009B0C0000}"/>
    <cellStyle name="Output 9" xfId="3181" xr:uid="{00000000-0005-0000-0000-00009C0C0000}"/>
    <cellStyle name="OUTPUT AMOUNTS" xfId="3182" xr:uid="{00000000-0005-0000-0000-00009D0C0000}"/>
    <cellStyle name="OUTPUT AMOUNTS 2" xfId="3183" xr:uid="{00000000-0005-0000-0000-00009E0C0000}"/>
    <cellStyle name="OUTPUT AMOUNTS 3" xfId="3184" xr:uid="{00000000-0005-0000-0000-00009F0C0000}"/>
    <cellStyle name="OUTPUT COLUMN HEADINGS" xfId="3185" xr:uid="{00000000-0005-0000-0000-0000A00C0000}"/>
    <cellStyle name="OUTPUT COLUMN HEADINGS 2" xfId="3186" xr:uid="{00000000-0005-0000-0000-0000A10C0000}"/>
    <cellStyle name="OUTPUT LINE ITEMS" xfId="3187" xr:uid="{00000000-0005-0000-0000-0000A20C0000}"/>
    <cellStyle name="OUTPUT LINE ITEMS 2" xfId="3188" xr:uid="{00000000-0005-0000-0000-0000A30C0000}"/>
    <cellStyle name="OUTPUT REPORT HEADING" xfId="3189" xr:uid="{00000000-0005-0000-0000-0000A40C0000}"/>
    <cellStyle name="OUTPUT REPORT HEADING 2" xfId="3190" xr:uid="{00000000-0005-0000-0000-0000A50C0000}"/>
    <cellStyle name="OUTPUT REPORT TITLE" xfId="3191" xr:uid="{00000000-0005-0000-0000-0000A60C0000}"/>
    <cellStyle name="OUTPUT REPORT TITLE 2" xfId="3192" xr:uid="{00000000-0005-0000-0000-0000A70C0000}"/>
    <cellStyle name="Page Number" xfId="3193" xr:uid="{00000000-0005-0000-0000-0000A80C0000}"/>
    <cellStyle name="Pattern" xfId="3194" xr:uid="{00000000-0005-0000-0000-0000A90C0000}"/>
    <cellStyle name="Percen - Style2" xfId="3195" xr:uid="{00000000-0005-0000-0000-0000AA0C0000}"/>
    <cellStyle name="Percent" xfId="2" builtinId="5"/>
    <cellStyle name="Percent [0]" xfId="3196" xr:uid="{00000000-0005-0000-0000-0000AC0C0000}"/>
    <cellStyle name="Percent [00]" xfId="3197" xr:uid="{00000000-0005-0000-0000-0000AD0C0000}"/>
    <cellStyle name="Percent [2]" xfId="3198" xr:uid="{00000000-0005-0000-0000-0000AE0C0000}"/>
    <cellStyle name="Percent 10" xfId="3199" xr:uid="{00000000-0005-0000-0000-0000AF0C0000}"/>
    <cellStyle name="Percent 11" xfId="3200" xr:uid="{00000000-0005-0000-0000-0000B00C0000}"/>
    <cellStyle name="Percent 12" xfId="3201" xr:uid="{00000000-0005-0000-0000-0000B10C0000}"/>
    <cellStyle name="Percent 13" xfId="3202" xr:uid="{00000000-0005-0000-0000-0000B20C0000}"/>
    <cellStyle name="Percent 13 2" xfId="3203" xr:uid="{00000000-0005-0000-0000-0000B30C0000}"/>
    <cellStyle name="Percent 13 3" xfId="3204" xr:uid="{00000000-0005-0000-0000-0000B40C0000}"/>
    <cellStyle name="Percent 14" xfId="3205" xr:uid="{00000000-0005-0000-0000-0000B50C0000}"/>
    <cellStyle name="Percent 15" xfId="3206" xr:uid="{00000000-0005-0000-0000-0000B60C0000}"/>
    <cellStyle name="Percent 16" xfId="3207" xr:uid="{00000000-0005-0000-0000-0000B70C0000}"/>
    <cellStyle name="Percent 2" xfId="3208" xr:uid="{00000000-0005-0000-0000-0000B80C0000}"/>
    <cellStyle name="Percent 2 2" xfId="3209" xr:uid="{00000000-0005-0000-0000-0000B90C0000}"/>
    <cellStyle name="Percent 2 3" xfId="3210" xr:uid="{00000000-0005-0000-0000-0000BA0C0000}"/>
    <cellStyle name="Percent 2 3 2" xfId="3211" xr:uid="{00000000-0005-0000-0000-0000BB0C0000}"/>
    <cellStyle name="Percent 2 4" xfId="3212" xr:uid="{00000000-0005-0000-0000-0000BC0C0000}"/>
    <cellStyle name="Percent 2 4 2" xfId="3492" xr:uid="{00000000-0005-0000-0000-0000BD0C0000}"/>
    <cellStyle name="Percent 2 4 3" xfId="3493" xr:uid="{00000000-0005-0000-0000-0000BE0C0000}"/>
    <cellStyle name="Percent 2 5" xfId="3213" xr:uid="{00000000-0005-0000-0000-0000BF0C0000}"/>
    <cellStyle name="Percent 2 5 2" xfId="3494" xr:uid="{00000000-0005-0000-0000-0000C00C0000}"/>
    <cellStyle name="Percent 2 5 3" xfId="3495" xr:uid="{00000000-0005-0000-0000-0000C10C0000}"/>
    <cellStyle name="Percent 3" xfId="3214" xr:uid="{00000000-0005-0000-0000-0000C20C0000}"/>
    <cellStyle name="Percent 3 2" xfId="3215" xr:uid="{00000000-0005-0000-0000-0000C30C0000}"/>
    <cellStyle name="Percent 3 3" xfId="3216" xr:uid="{00000000-0005-0000-0000-0000C40C0000}"/>
    <cellStyle name="Percent 3 4" xfId="3217" xr:uid="{00000000-0005-0000-0000-0000C50C0000}"/>
    <cellStyle name="Percent 4" xfId="3218" xr:uid="{00000000-0005-0000-0000-0000C60C0000}"/>
    <cellStyle name="Percent 4 2" xfId="3219" xr:uid="{00000000-0005-0000-0000-0000C70C0000}"/>
    <cellStyle name="Percent 5" xfId="3220" xr:uid="{00000000-0005-0000-0000-0000C80C0000}"/>
    <cellStyle name="Percent 5 2" xfId="3221" xr:uid="{00000000-0005-0000-0000-0000C90C0000}"/>
    <cellStyle name="Percent 6" xfId="3222" xr:uid="{00000000-0005-0000-0000-0000CA0C0000}"/>
    <cellStyle name="Percent 7" xfId="3223" xr:uid="{00000000-0005-0000-0000-0000CB0C0000}"/>
    <cellStyle name="Percent 8" xfId="3224" xr:uid="{00000000-0005-0000-0000-0000CC0C0000}"/>
    <cellStyle name="Percent 9" xfId="3225" xr:uid="{00000000-0005-0000-0000-0000CD0C0000}"/>
    <cellStyle name="PERCENTAGE" xfId="3226" xr:uid="{00000000-0005-0000-0000-0000CE0C0000}"/>
    <cellStyle name="Popis" xfId="3227" xr:uid="{00000000-0005-0000-0000-0000CF0C0000}"/>
    <cellStyle name="Porcentaje" xfId="3228" xr:uid="{00000000-0005-0000-0000-0000D00C0000}"/>
    <cellStyle name="PrePop Currency (0)" xfId="3229" xr:uid="{00000000-0005-0000-0000-0000D10C0000}"/>
    <cellStyle name="PrePop Currency (2)" xfId="3230" xr:uid="{00000000-0005-0000-0000-0000D20C0000}"/>
    <cellStyle name="PrePop Units (0)" xfId="3231" xr:uid="{00000000-0005-0000-0000-0000D30C0000}"/>
    <cellStyle name="PrePop Units (1)" xfId="3232" xr:uid="{00000000-0005-0000-0000-0000D40C0000}"/>
    <cellStyle name="PrePop Units (2)" xfId="3233" xr:uid="{00000000-0005-0000-0000-0000D50C0000}"/>
    <cellStyle name="PSChar" xfId="3234" xr:uid="{00000000-0005-0000-0000-0000D60C0000}"/>
    <cellStyle name="PSDate" xfId="3235" xr:uid="{00000000-0005-0000-0000-0000D70C0000}"/>
    <cellStyle name="PSDec" xfId="3236" xr:uid="{00000000-0005-0000-0000-0000D80C0000}"/>
    <cellStyle name="PSHeading" xfId="3237" xr:uid="{00000000-0005-0000-0000-0000D90C0000}"/>
    <cellStyle name="PSInt" xfId="3238" xr:uid="{00000000-0005-0000-0000-0000DA0C0000}"/>
    <cellStyle name="RevList" xfId="3239" xr:uid="{00000000-0005-0000-0000-0000DB0C0000}"/>
    <cellStyle name="RM" xfId="3240" xr:uid="{00000000-0005-0000-0000-0000DC0C0000}"/>
    <cellStyle name="rs" xfId="3241" xr:uid="{00000000-0005-0000-0000-0000DD0C0000}"/>
    <cellStyle name="RS (000)" xfId="3242" xr:uid="{00000000-0005-0000-0000-0000DE0C0000}"/>
    <cellStyle name="rs.ps" xfId="3243" xr:uid="{00000000-0005-0000-0000-0000DF0C0000}"/>
    <cellStyle name="rs_Consolidated RIL 0904" xfId="3244" xr:uid="{00000000-0005-0000-0000-0000E00C0000}"/>
    <cellStyle name="S - Style4" xfId="3245" xr:uid="{00000000-0005-0000-0000-0000E10C0000}"/>
    <cellStyle name="SAPBEXaggData" xfId="3246" xr:uid="{00000000-0005-0000-0000-0000E20C0000}"/>
    <cellStyle name="SAPBEXaggDataEmph" xfId="3247" xr:uid="{00000000-0005-0000-0000-0000E30C0000}"/>
    <cellStyle name="SAPBEXaggItem" xfId="3248" xr:uid="{00000000-0005-0000-0000-0000E40C0000}"/>
    <cellStyle name="SAPBEXaggItemX" xfId="3249" xr:uid="{00000000-0005-0000-0000-0000E50C0000}"/>
    <cellStyle name="SAPBEXchaText" xfId="3250" xr:uid="{00000000-0005-0000-0000-0000E60C0000}"/>
    <cellStyle name="SAPBEXexcBad7" xfId="3251" xr:uid="{00000000-0005-0000-0000-0000E70C0000}"/>
    <cellStyle name="SAPBEXexcBad8" xfId="3252" xr:uid="{00000000-0005-0000-0000-0000E80C0000}"/>
    <cellStyle name="SAPBEXexcBad9" xfId="3253" xr:uid="{00000000-0005-0000-0000-0000E90C0000}"/>
    <cellStyle name="SAPBEXexcCritical4" xfId="3254" xr:uid="{00000000-0005-0000-0000-0000EA0C0000}"/>
    <cellStyle name="SAPBEXexcCritical5" xfId="3255" xr:uid="{00000000-0005-0000-0000-0000EB0C0000}"/>
    <cellStyle name="SAPBEXexcCritical6" xfId="3256" xr:uid="{00000000-0005-0000-0000-0000EC0C0000}"/>
    <cellStyle name="SAPBEXexcGood1" xfId="3257" xr:uid="{00000000-0005-0000-0000-0000ED0C0000}"/>
    <cellStyle name="SAPBEXexcGood2" xfId="3258" xr:uid="{00000000-0005-0000-0000-0000EE0C0000}"/>
    <cellStyle name="SAPBEXexcGood3" xfId="3259" xr:uid="{00000000-0005-0000-0000-0000EF0C0000}"/>
    <cellStyle name="SAPBEXfilterDrill" xfId="3260" xr:uid="{00000000-0005-0000-0000-0000F00C0000}"/>
    <cellStyle name="SAPBEXfilterItem" xfId="3261" xr:uid="{00000000-0005-0000-0000-0000F10C0000}"/>
    <cellStyle name="SAPBEXfilterText" xfId="3262" xr:uid="{00000000-0005-0000-0000-0000F20C0000}"/>
    <cellStyle name="SAPBEXformats" xfId="3263" xr:uid="{00000000-0005-0000-0000-0000F30C0000}"/>
    <cellStyle name="SAPBEXheaderItem" xfId="3264" xr:uid="{00000000-0005-0000-0000-0000F40C0000}"/>
    <cellStyle name="SAPBEXheaderText" xfId="3265" xr:uid="{00000000-0005-0000-0000-0000F50C0000}"/>
    <cellStyle name="SAPBEXHLevel0" xfId="3266" xr:uid="{00000000-0005-0000-0000-0000F60C0000}"/>
    <cellStyle name="SAPBEXHLevel0X" xfId="3267" xr:uid="{00000000-0005-0000-0000-0000F70C0000}"/>
    <cellStyle name="SAPBEXHLevel1" xfId="3268" xr:uid="{00000000-0005-0000-0000-0000F80C0000}"/>
    <cellStyle name="SAPBEXHLevel1X" xfId="3269" xr:uid="{00000000-0005-0000-0000-0000F90C0000}"/>
    <cellStyle name="SAPBEXHLevel2" xfId="3270" xr:uid="{00000000-0005-0000-0000-0000FA0C0000}"/>
    <cellStyle name="SAPBEXHLevel2X" xfId="3271" xr:uid="{00000000-0005-0000-0000-0000FB0C0000}"/>
    <cellStyle name="SAPBEXHLevel3" xfId="3272" xr:uid="{00000000-0005-0000-0000-0000FC0C0000}"/>
    <cellStyle name="SAPBEXHLevel3X" xfId="3273" xr:uid="{00000000-0005-0000-0000-0000FD0C0000}"/>
    <cellStyle name="SAPBEXresData" xfId="3274" xr:uid="{00000000-0005-0000-0000-0000FE0C0000}"/>
    <cellStyle name="SAPBEXresDataEmph" xfId="3275" xr:uid="{00000000-0005-0000-0000-0000FF0C0000}"/>
    <cellStyle name="SAPBEXresItem" xfId="3276" xr:uid="{00000000-0005-0000-0000-0000000D0000}"/>
    <cellStyle name="SAPBEXresItemX" xfId="3277" xr:uid="{00000000-0005-0000-0000-0000010D0000}"/>
    <cellStyle name="SAPBEXstdData" xfId="3278" xr:uid="{00000000-0005-0000-0000-0000020D0000}"/>
    <cellStyle name="SAPBEXstdDataEmph" xfId="3279" xr:uid="{00000000-0005-0000-0000-0000030D0000}"/>
    <cellStyle name="SAPBEXstdItem" xfId="3280" xr:uid="{00000000-0005-0000-0000-0000040D0000}"/>
    <cellStyle name="SAPBEXstdItemX" xfId="3281" xr:uid="{00000000-0005-0000-0000-0000050D0000}"/>
    <cellStyle name="SAPBEXtitle" xfId="3282" xr:uid="{00000000-0005-0000-0000-0000060D0000}"/>
    <cellStyle name="SAPBEXundefined" xfId="3283" xr:uid="{00000000-0005-0000-0000-0000070D0000}"/>
    <cellStyle name="SAPError" xfId="3284" xr:uid="{00000000-0005-0000-0000-0000080D0000}"/>
    <cellStyle name="SAPKey" xfId="3285" xr:uid="{00000000-0005-0000-0000-0000090D0000}"/>
    <cellStyle name="SAPLocked" xfId="3286" xr:uid="{00000000-0005-0000-0000-00000A0D0000}"/>
    <cellStyle name="SAPOutput" xfId="3287" xr:uid="{00000000-0005-0000-0000-00000B0D0000}"/>
    <cellStyle name="SAPSpace" xfId="3288" xr:uid="{00000000-0005-0000-0000-00000C0D0000}"/>
    <cellStyle name="SAPText" xfId="3289" xr:uid="{00000000-0005-0000-0000-00000D0D0000}"/>
    <cellStyle name="SAPUnLocked" xfId="3290" xr:uid="{00000000-0005-0000-0000-00000E0D0000}"/>
    <cellStyle name="Single Accounting" xfId="3291" xr:uid="{00000000-0005-0000-0000-00000F0D0000}"/>
    <cellStyle name="Sledovaný hypertextový odkaz" xfId="3292" xr:uid="{00000000-0005-0000-0000-0000100D0000}"/>
    <cellStyle name="Sledovaný hypertextový odkaz 10" xfId="3293" xr:uid="{00000000-0005-0000-0000-0000110D0000}"/>
    <cellStyle name="Sledovaný hypertextový odkaz 11" xfId="3294" xr:uid="{00000000-0005-0000-0000-0000120D0000}"/>
    <cellStyle name="Sledovaný hypertextový odkaz 12" xfId="3295" xr:uid="{00000000-0005-0000-0000-0000130D0000}"/>
    <cellStyle name="Sledovaný hypertextový odkaz 13" xfId="3296" xr:uid="{00000000-0005-0000-0000-0000140D0000}"/>
    <cellStyle name="Sledovaný hypertextový odkaz 14" xfId="3297" xr:uid="{00000000-0005-0000-0000-0000150D0000}"/>
    <cellStyle name="Sledovaný hypertextový odkaz 15" xfId="3298" xr:uid="{00000000-0005-0000-0000-0000160D0000}"/>
    <cellStyle name="Sledovaný hypertextový odkaz 16" xfId="3299" xr:uid="{00000000-0005-0000-0000-0000170D0000}"/>
    <cellStyle name="Sledovaný hypertextový odkaz 17" xfId="3300" xr:uid="{00000000-0005-0000-0000-0000180D0000}"/>
    <cellStyle name="Sledovaný hypertextový odkaz 18" xfId="3301" xr:uid="{00000000-0005-0000-0000-0000190D0000}"/>
    <cellStyle name="Sledovaný hypertextový odkaz 19" xfId="3302" xr:uid="{00000000-0005-0000-0000-00001A0D0000}"/>
    <cellStyle name="Sledovaný hypertextový odkaz 2" xfId="3303" xr:uid="{00000000-0005-0000-0000-00001B0D0000}"/>
    <cellStyle name="Sledovaný hypertextový odkaz 20" xfId="3304" xr:uid="{00000000-0005-0000-0000-00001C0D0000}"/>
    <cellStyle name="Sledovaný hypertextový odkaz 21" xfId="3305" xr:uid="{00000000-0005-0000-0000-00001D0D0000}"/>
    <cellStyle name="Sledovaný hypertextový odkaz 22" xfId="3306" xr:uid="{00000000-0005-0000-0000-00001E0D0000}"/>
    <cellStyle name="Sledovaný hypertextový odkaz 23" xfId="3307" xr:uid="{00000000-0005-0000-0000-00001F0D0000}"/>
    <cellStyle name="Sledovaný hypertextový odkaz 24" xfId="3308" xr:uid="{00000000-0005-0000-0000-0000200D0000}"/>
    <cellStyle name="Sledovaný hypertextový odkaz 25" xfId="3309" xr:uid="{00000000-0005-0000-0000-0000210D0000}"/>
    <cellStyle name="Sledovaný hypertextový odkaz 26" xfId="3310" xr:uid="{00000000-0005-0000-0000-0000220D0000}"/>
    <cellStyle name="Sledovaný hypertextový odkaz 27" xfId="3311" xr:uid="{00000000-0005-0000-0000-0000230D0000}"/>
    <cellStyle name="Sledovaný hypertextový odkaz 28" xfId="3312" xr:uid="{00000000-0005-0000-0000-0000240D0000}"/>
    <cellStyle name="Sledovaný hypertextový odkaz 3" xfId="3313" xr:uid="{00000000-0005-0000-0000-0000250D0000}"/>
    <cellStyle name="Sledovaný hypertextový odkaz 4" xfId="3314" xr:uid="{00000000-0005-0000-0000-0000260D0000}"/>
    <cellStyle name="Sledovaný hypertextový odkaz 5" xfId="3315" xr:uid="{00000000-0005-0000-0000-0000270D0000}"/>
    <cellStyle name="Sledovaný hypertextový odkaz 6" xfId="3316" xr:uid="{00000000-0005-0000-0000-0000280D0000}"/>
    <cellStyle name="Sledovaný hypertextový odkaz 7" xfId="3317" xr:uid="{00000000-0005-0000-0000-0000290D0000}"/>
    <cellStyle name="Sledovaný hypertextový odkaz 8" xfId="3318" xr:uid="{00000000-0005-0000-0000-00002A0D0000}"/>
    <cellStyle name="Sledovaný hypertextový odkaz 9" xfId="3319" xr:uid="{00000000-0005-0000-0000-00002B0D0000}"/>
    <cellStyle name="Sledovaný hypertextový odkaz_amd" xfId="3320" xr:uid="{00000000-0005-0000-0000-00002C0D0000}"/>
    <cellStyle name="Standard_Adjustments_Consulting_2000" xfId="3321" xr:uid="{00000000-0005-0000-0000-00002D0D0000}"/>
    <cellStyle name="Style 1" xfId="3322" xr:uid="{00000000-0005-0000-0000-00002E0D0000}"/>
    <cellStyle name="Style 1 2" xfId="3323" xr:uid="{00000000-0005-0000-0000-00002F0D0000}"/>
    <cellStyle name="Style 1 3" xfId="3324" xr:uid="{00000000-0005-0000-0000-0000300D0000}"/>
    <cellStyle name="Style 1 4" xfId="3325" xr:uid="{00000000-0005-0000-0000-0000310D0000}"/>
    <cellStyle name="Style 1_FINAL SPCPL BS AS ON 31.03.2011 10.12.2011" xfId="3326" xr:uid="{00000000-0005-0000-0000-0000320D0000}"/>
    <cellStyle name="Style 2" xfId="3327" xr:uid="{00000000-0005-0000-0000-0000330D0000}"/>
    <cellStyle name="Subtotal" xfId="3328" xr:uid="{00000000-0005-0000-0000-0000340D0000}"/>
    <cellStyle name="t" xfId="3329" xr:uid="{00000000-0005-0000-0000-0000350D0000}"/>
    <cellStyle name="Table Head" xfId="3330" xr:uid="{00000000-0005-0000-0000-0000360D0000}"/>
    <cellStyle name="Table Head Aligned" xfId="3331" xr:uid="{00000000-0005-0000-0000-0000370D0000}"/>
    <cellStyle name="Table Head Blue" xfId="3332" xr:uid="{00000000-0005-0000-0000-0000380D0000}"/>
    <cellStyle name="Table Head Green" xfId="3333" xr:uid="{00000000-0005-0000-0000-0000390D0000}"/>
    <cellStyle name="Table Title" xfId="3334" xr:uid="{00000000-0005-0000-0000-00003A0D0000}"/>
    <cellStyle name="Table Units" xfId="3335" xr:uid="{00000000-0005-0000-0000-00003B0D0000}"/>
    <cellStyle name="Table_Header" xfId="3336" xr:uid="{00000000-0005-0000-0000-00003C0D0000}"/>
    <cellStyle name="Text bold" xfId="3337" xr:uid="{00000000-0005-0000-0000-00003D0D0000}"/>
    <cellStyle name="Text Indent A" xfId="3338" xr:uid="{00000000-0005-0000-0000-00003E0D0000}"/>
    <cellStyle name="Text Indent B" xfId="3339" xr:uid="{00000000-0005-0000-0000-00003F0D0000}"/>
    <cellStyle name="Text Indent C" xfId="3340" xr:uid="{00000000-0005-0000-0000-0000400D0000}"/>
    <cellStyle name="Times 10" xfId="3341" xr:uid="{00000000-0005-0000-0000-0000410D0000}"/>
    <cellStyle name="Times 12" xfId="3342" xr:uid="{00000000-0005-0000-0000-0000420D0000}"/>
    <cellStyle name="Times New Roman" xfId="3343" xr:uid="{00000000-0005-0000-0000-0000430D0000}"/>
    <cellStyle name="Title 10" xfId="3344" xr:uid="{00000000-0005-0000-0000-0000440D0000}"/>
    <cellStyle name="Title 11" xfId="3345" xr:uid="{00000000-0005-0000-0000-0000450D0000}"/>
    <cellStyle name="Title 12" xfId="3346" xr:uid="{00000000-0005-0000-0000-0000460D0000}"/>
    <cellStyle name="Title 13" xfId="3347" xr:uid="{00000000-0005-0000-0000-0000470D0000}"/>
    <cellStyle name="Title 14" xfId="3348" xr:uid="{00000000-0005-0000-0000-0000480D0000}"/>
    <cellStyle name="Title 15" xfId="3349" xr:uid="{00000000-0005-0000-0000-0000490D0000}"/>
    <cellStyle name="Title 16" xfId="3350" xr:uid="{00000000-0005-0000-0000-00004A0D0000}"/>
    <cellStyle name="Title 17" xfId="3351" xr:uid="{00000000-0005-0000-0000-00004B0D0000}"/>
    <cellStyle name="Title 18" xfId="3352" xr:uid="{00000000-0005-0000-0000-00004C0D0000}"/>
    <cellStyle name="Title 19" xfId="3353" xr:uid="{00000000-0005-0000-0000-00004D0D0000}"/>
    <cellStyle name="Title 2" xfId="3354" xr:uid="{00000000-0005-0000-0000-00004E0D0000}"/>
    <cellStyle name="Title 2 2" xfId="3355" xr:uid="{00000000-0005-0000-0000-00004F0D0000}"/>
    <cellStyle name="Title 2 3" xfId="3356" xr:uid="{00000000-0005-0000-0000-0000500D0000}"/>
    <cellStyle name="Title 2 4" xfId="3357" xr:uid="{00000000-0005-0000-0000-0000510D0000}"/>
    <cellStyle name="Title 2 5" xfId="3358" xr:uid="{00000000-0005-0000-0000-0000520D0000}"/>
    <cellStyle name="Title 2 6" xfId="3359" xr:uid="{00000000-0005-0000-0000-0000530D0000}"/>
    <cellStyle name="Title 3" xfId="3360" xr:uid="{00000000-0005-0000-0000-0000540D0000}"/>
    <cellStyle name="Title 3 2" xfId="3361" xr:uid="{00000000-0005-0000-0000-0000550D0000}"/>
    <cellStyle name="Title 3 3" xfId="3362" xr:uid="{00000000-0005-0000-0000-0000560D0000}"/>
    <cellStyle name="Title 3 4" xfId="3363" xr:uid="{00000000-0005-0000-0000-0000570D0000}"/>
    <cellStyle name="Title 4" xfId="3364" xr:uid="{00000000-0005-0000-0000-0000580D0000}"/>
    <cellStyle name="Title 5" xfId="3365" xr:uid="{00000000-0005-0000-0000-0000590D0000}"/>
    <cellStyle name="Title 6" xfId="3366" xr:uid="{00000000-0005-0000-0000-00005A0D0000}"/>
    <cellStyle name="Title 7" xfId="3367" xr:uid="{00000000-0005-0000-0000-00005B0D0000}"/>
    <cellStyle name="Title 8" xfId="3368" xr:uid="{00000000-0005-0000-0000-00005C0D0000}"/>
    <cellStyle name="Title 9" xfId="3369" xr:uid="{00000000-0005-0000-0000-00005D0D0000}"/>
    <cellStyle name="Total 10" xfId="3370" xr:uid="{00000000-0005-0000-0000-00005E0D0000}"/>
    <cellStyle name="Total 11" xfId="3371" xr:uid="{00000000-0005-0000-0000-00005F0D0000}"/>
    <cellStyle name="Total 12" xfId="3372" xr:uid="{00000000-0005-0000-0000-0000600D0000}"/>
    <cellStyle name="Total 13" xfId="3373" xr:uid="{00000000-0005-0000-0000-0000610D0000}"/>
    <cellStyle name="Total 14" xfId="3374" xr:uid="{00000000-0005-0000-0000-0000620D0000}"/>
    <cellStyle name="Total 15" xfId="3375" xr:uid="{00000000-0005-0000-0000-0000630D0000}"/>
    <cellStyle name="Total 16" xfId="3376" xr:uid="{00000000-0005-0000-0000-0000640D0000}"/>
    <cellStyle name="Total 17" xfId="3377" xr:uid="{00000000-0005-0000-0000-0000650D0000}"/>
    <cellStyle name="Total 18" xfId="3378" xr:uid="{00000000-0005-0000-0000-0000660D0000}"/>
    <cellStyle name="Total 19" xfId="3379" xr:uid="{00000000-0005-0000-0000-0000670D0000}"/>
    <cellStyle name="Total 2" xfId="3380" xr:uid="{00000000-0005-0000-0000-0000680D0000}"/>
    <cellStyle name="Total 2 2" xfId="3381" xr:uid="{00000000-0005-0000-0000-0000690D0000}"/>
    <cellStyle name="Total 2 3" xfId="3382" xr:uid="{00000000-0005-0000-0000-00006A0D0000}"/>
    <cellStyle name="Total 2 4" xfId="3383" xr:uid="{00000000-0005-0000-0000-00006B0D0000}"/>
    <cellStyle name="Total 2 5" xfId="3384" xr:uid="{00000000-0005-0000-0000-00006C0D0000}"/>
    <cellStyle name="Total 2 6" xfId="3385" xr:uid="{00000000-0005-0000-0000-00006D0D0000}"/>
    <cellStyle name="Total 3" xfId="3386" xr:uid="{00000000-0005-0000-0000-00006E0D0000}"/>
    <cellStyle name="Total 3 2" xfId="3387" xr:uid="{00000000-0005-0000-0000-00006F0D0000}"/>
    <cellStyle name="Total 3 3" xfId="3388" xr:uid="{00000000-0005-0000-0000-0000700D0000}"/>
    <cellStyle name="Total 3 4" xfId="3389" xr:uid="{00000000-0005-0000-0000-0000710D0000}"/>
    <cellStyle name="Total 3 5" xfId="3390" xr:uid="{00000000-0005-0000-0000-0000720D0000}"/>
    <cellStyle name="Total 3 6" xfId="3391" xr:uid="{00000000-0005-0000-0000-0000730D0000}"/>
    <cellStyle name="Total 4" xfId="3392" xr:uid="{00000000-0005-0000-0000-0000740D0000}"/>
    <cellStyle name="Total 5" xfId="3393" xr:uid="{00000000-0005-0000-0000-0000750D0000}"/>
    <cellStyle name="Total 6" xfId="3394" xr:uid="{00000000-0005-0000-0000-0000760D0000}"/>
    <cellStyle name="Total 7" xfId="3395" xr:uid="{00000000-0005-0000-0000-0000770D0000}"/>
    <cellStyle name="Total 8" xfId="3396" xr:uid="{00000000-0005-0000-0000-0000780D0000}"/>
    <cellStyle name="Total 9" xfId="3397" xr:uid="{00000000-0005-0000-0000-0000790D0000}"/>
    <cellStyle name="Tusental (0)_pldt" xfId="3398" xr:uid="{00000000-0005-0000-0000-00007A0D0000}"/>
    <cellStyle name="Tusental_pldt" xfId="3399" xr:uid="{00000000-0005-0000-0000-00007B0D0000}"/>
    <cellStyle name="Underline_Double" xfId="3400" xr:uid="{00000000-0005-0000-0000-00007C0D0000}"/>
    <cellStyle name="Validation" xfId="3401" xr:uid="{00000000-0005-0000-0000-00007D0D0000}"/>
    <cellStyle name="Valuta (0)_pldt" xfId="3402" xr:uid="{00000000-0005-0000-0000-00007E0D0000}"/>
    <cellStyle name="Valuta_pldt" xfId="3403" xr:uid="{00000000-0005-0000-0000-00007F0D0000}"/>
    <cellStyle name="Warning Text 10" xfId="3404" xr:uid="{00000000-0005-0000-0000-0000800D0000}"/>
    <cellStyle name="Warning Text 11" xfId="3405" xr:uid="{00000000-0005-0000-0000-0000810D0000}"/>
    <cellStyle name="Warning Text 12" xfId="3406" xr:uid="{00000000-0005-0000-0000-0000820D0000}"/>
    <cellStyle name="Warning Text 13" xfId="3407" xr:uid="{00000000-0005-0000-0000-0000830D0000}"/>
    <cellStyle name="Warning Text 14" xfId="3408" xr:uid="{00000000-0005-0000-0000-0000840D0000}"/>
    <cellStyle name="Warning Text 15" xfId="3409" xr:uid="{00000000-0005-0000-0000-0000850D0000}"/>
    <cellStyle name="Warning Text 16" xfId="3410" xr:uid="{00000000-0005-0000-0000-0000860D0000}"/>
    <cellStyle name="Warning Text 17" xfId="3411" xr:uid="{00000000-0005-0000-0000-0000870D0000}"/>
    <cellStyle name="Warning Text 18" xfId="3412" xr:uid="{00000000-0005-0000-0000-0000880D0000}"/>
    <cellStyle name="Warning Text 19" xfId="3413" xr:uid="{00000000-0005-0000-0000-0000890D0000}"/>
    <cellStyle name="Warning Text 2" xfId="3414" xr:uid="{00000000-0005-0000-0000-00008A0D0000}"/>
    <cellStyle name="Warning Text 2 2" xfId="3415" xr:uid="{00000000-0005-0000-0000-00008B0D0000}"/>
    <cellStyle name="Warning Text 2 3" xfId="3416" xr:uid="{00000000-0005-0000-0000-00008C0D0000}"/>
    <cellStyle name="Warning Text 3" xfId="3417" xr:uid="{00000000-0005-0000-0000-00008D0D0000}"/>
    <cellStyle name="Warning Text 4" xfId="3418" xr:uid="{00000000-0005-0000-0000-00008E0D0000}"/>
    <cellStyle name="Warning Text 5" xfId="3419" xr:uid="{00000000-0005-0000-0000-00008F0D0000}"/>
    <cellStyle name="Warning Text 6" xfId="3420" xr:uid="{00000000-0005-0000-0000-0000900D0000}"/>
    <cellStyle name="Warning Text 7" xfId="3421" xr:uid="{00000000-0005-0000-0000-0000910D0000}"/>
    <cellStyle name="Warning Text 8" xfId="3422" xr:uid="{00000000-0005-0000-0000-0000920D0000}"/>
    <cellStyle name="Warning Text 9" xfId="3423" xr:uid="{00000000-0005-0000-0000-0000930D0000}"/>
    <cellStyle name="WhiteCells" xfId="3424" xr:uid="{00000000-0005-0000-0000-0000940D0000}"/>
    <cellStyle name="WingDing" xfId="3425" xr:uid="{00000000-0005-0000-0000-0000950D0000}"/>
    <cellStyle name="Wrap" xfId="3426" xr:uid="{00000000-0005-0000-0000-0000960D0000}"/>
    <cellStyle name="W臧rung [0]_Pr.Ev. CCC" xfId="3427" xr:uid="{00000000-0005-0000-0000-0000970D0000}"/>
    <cellStyle name="W臧rung_Pr.Ev. CCC" xfId="3428" xr:uid="{00000000-0005-0000-0000-0000980D0000}"/>
    <cellStyle name="Yen" xfId="3429" xr:uid="{00000000-0005-0000-0000-0000990D0000}"/>
    <cellStyle name="_HZO-PNL" xfId="3430" xr:uid="{00000000-0005-0000-0000-00009A0D0000}"/>
    <cellStyle name="뷭?_BOOKSHIP_ 인원 " xfId="3431" xr:uid="{00000000-0005-0000-0000-00009B0D0000}"/>
    <cellStyle name="콤마 [0]_ 비목별 월별기술 " xfId="3432" xr:uid="{00000000-0005-0000-0000-00009C0D0000}"/>
    <cellStyle name="콤마_ 비목별 월별기술 " xfId="3433" xr:uid="{00000000-0005-0000-0000-00009D0D0000}"/>
    <cellStyle name="통화 [0]_ 비목별 월별기술 " xfId="3434" xr:uid="{00000000-0005-0000-0000-00009E0D0000}"/>
    <cellStyle name="통화_ 비목별 월별기술 " xfId="3435" xr:uid="{00000000-0005-0000-0000-00009F0D0000}"/>
    <cellStyle name="표준_ 1-3 " xfId="3436" xr:uid="{00000000-0005-0000-0000-0000A00D0000}"/>
    <cellStyle name="一般_Book2" xfId="3437" xr:uid="{00000000-0005-0000-0000-0000A10D0000}"/>
    <cellStyle name="千位分隔[0]_Forecast 1999" xfId="3438" xr:uid="{00000000-0005-0000-0000-0000A20D0000}"/>
    <cellStyle name="千位分隔_Forecast 1999" xfId="3439" xr:uid="{00000000-0005-0000-0000-0000A30D0000}"/>
    <cellStyle name="千分位_Taiwan Petty Cash 200011" xfId="3440" xr:uid="{00000000-0005-0000-0000-0000A40D0000}"/>
    <cellStyle name="常规_2000年丁字帐汇总表" xfId="3441" xr:uid="{00000000-0005-0000-0000-0000A50D0000}"/>
    <cellStyle name="桁区切り [0.00]_ARAVA" xfId="3442" xr:uid="{00000000-0005-0000-0000-0000A60D0000}"/>
    <cellStyle name="桁区切り_ARAVA" xfId="3443" xr:uid="{00000000-0005-0000-0000-0000A70D0000}"/>
    <cellStyle name="標準_ARAVA" xfId="3444" xr:uid="{00000000-0005-0000-0000-0000A80D0000}"/>
    <cellStyle name="货币[0]_2000年丁字帐汇总表" xfId="3445" xr:uid="{00000000-0005-0000-0000-0000A90D0000}"/>
    <cellStyle name="货币_2000年丁字帐汇总表" xfId="3446" xr:uid="{00000000-0005-0000-0000-0000AA0D0000}"/>
    <cellStyle name="通貨 [0.00]_ARAVA" xfId="3447" xr:uid="{00000000-0005-0000-0000-0000AB0D0000}"/>
    <cellStyle name="通貨_ARAVA" xfId="3448" xr:uid="{00000000-0005-0000-0000-0000AC0D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10</xdr:row>
      <xdr:rowOff>123825</xdr:rowOff>
    </xdr:from>
    <xdr:to>
      <xdr:col>10</xdr:col>
      <xdr:colOff>76200</xdr:colOff>
      <xdr:row>11</xdr:row>
      <xdr:rowOff>200025</xdr:rowOff>
    </xdr:to>
    <xdr:sp macro="[0]!Macro1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457950" y="1666875"/>
          <a:ext cx="1352550" cy="2286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SENSITIVITY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backup\2002%20-%2003\FINAL%20FILES\anotated\2002-2003\ANISH%20JAIN\Loan-ma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juthomas.ADIGAS/AppData/Local/Microsoft/Windows/Temporary%20Internet%20Files/Content.Outlook/DDRIC9JG/Venkat%20Worked%20upon%20Model%20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IL\2007-08\BSU\ASSETS\ADDITIONS%20FROM%20CWIP%20MANUAL-MAY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rini\c$\mail_files\STR_PL~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Desktop\Gopal\Corporate%20Finance\Budgets%202004-05\HC%20UAE\Homecentre,%20UA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INDOWS\TEMP\C.Lotus.Notes.Data\InterimFinancial%20statements3009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SR%2030th%20November%20201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SR%2030th%20November%20201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helpdesk/AppData/Local/Microsoft/Windows/Temporary%20Internet%20Files/Content.Outlook/X809CQ47/BP_CH_v%20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n11srvp02\Workgrp\MAG_Bilanzen\KRW\IAS\restatement\Ausgang_D\I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aa%20Jvr%20Mar%202012\AA%20Jvr%20Pers%20Nov%2009\Ax%20Miscellany\WBP\WBP%2020%20Mar%2009%20Ver%201.1%20Files\Aaa%20WBP%20Financials%2018%20Mar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KCDC04\Groups\My%20Documents\OVERALL\Complex_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jesh.Kannah/Desktop/Slide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Rajesh.Kannah\Desktop\Slide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IMP%20Claret/BUSINESS%20PLAN/CORNER%20HOUSE/BP_CH_26%2009%2013%20-V7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balaji_2\AppData\Local\Microsoft\Windows\Temporary%20Internet%20Files\Content.Outlook\IGJDK0B3\KFC%20Equity%20Model%202010-%20CMR%20Mall_%20Vizag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SW\ACCL\Annotated\Annotated-2003-2004-Apr-Jan-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rinarayan\c\weekly%20Report\Report%202001.12.2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SANIL/2007-08/BSU/ASSETS/ADDITIONS%20FROM%20CWIP%20MANUAL-MAY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IL\2007-08\BSU\ASSETS\ADDITIONS%20FROM%20CWIP%20MANUAL-MAY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Desktop\Documents%20and%20Settings\jatin\My%20Documents\Budget%2004-05%20workings\Staff%20Cost\FINANCIAL%20BUDGET%20FY%202004-05-Rev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INNT\Profiles\in00041742\Local%20Settings\Temporary%20Internet%20Files\OLK5BD\ecb.syndicat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ORANI/DAILY%20MIS/Daily-MIS-19th-May-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OORANI\DAILY%20MIS\Daily-MIS-19th-May-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Q1%202003-04\InterimFinancial%20statements3006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2002%20-%2003/FINAL%20FILES/anotated/2002-2003/ANISH%20JAIN/Loan-ma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RINI\C$\NSS\MOB\MOBPLAN\PPG_MOB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laji_2/AppData/Local/Microsoft/Windows/Temporary%20Internet%20Files/Content.Outlook/IGJDK0B3/KFC%20Equity%20Model%202010-%20CMR%20Mall_%20Viza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SW\ACCL\CLOSING-SEB\Q-2003-2004\MONTHLY\June-03-(2003-2004)-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-SHEET"/>
      <sheetName val="goiwbln"/>
      <sheetName val="WB0203-OLDLOAN"/>
      <sheetName val="WBLOLDLOAN-ACCRD"/>
      <sheetName val="BAASIALOAN"/>
      <sheetName val="SBI-BAHRAIN"/>
      <sheetName val="intsch"/>
      <sheetName val="ACCRSCH"/>
      <sheetName val="SWAP"/>
      <sheetName val="erv"/>
      <sheetName val="ERVCAP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Store Fin"/>
      <sheetName val="Assump"/>
      <sheetName val="Xpansion"/>
      <sheetName val="Sizes"/>
      <sheetName val="Concept&amp; Corp Exp"/>
      <sheetName val="Assumption"/>
    </sheetNames>
    <sheetDataSet>
      <sheetData sheetId="0">
        <row r="1">
          <cell r="J1">
            <v>1.1999999999999999E-6</v>
          </cell>
        </row>
        <row r="4">
          <cell r="J4">
            <v>71.104868203285818</v>
          </cell>
          <cell r="K4">
            <v>84.325270372757998</v>
          </cell>
        </row>
      </sheetData>
      <sheetData sheetId="1"/>
      <sheetData sheetId="2"/>
      <sheetData sheetId="3">
        <row r="15">
          <cell r="D15">
            <v>9</v>
          </cell>
          <cell r="E15">
            <v>16.071428571428569</v>
          </cell>
          <cell r="F15">
            <v>12.4</v>
          </cell>
          <cell r="G15">
            <v>13.085714285714285</v>
          </cell>
          <cell r="H15">
            <v>9.4</v>
          </cell>
        </row>
        <row r="16">
          <cell r="D16">
            <v>9</v>
          </cell>
          <cell r="E16">
            <v>25.071428571428569</v>
          </cell>
          <cell r="F16">
            <v>37.471428571428568</v>
          </cell>
          <cell r="G16">
            <v>50.55714285714285</v>
          </cell>
          <cell r="H16">
            <v>59.957142857142848</v>
          </cell>
        </row>
      </sheetData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Asset 1"/>
      <sheetName val="CRITERIA1"/>
    </sheetNames>
    <sheetDataSet>
      <sheetData sheetId="0" refreshError="1"/>
      <sheetData sheetId="1"/>
      <sheetData sheetId="2">
        <row r="1">
          <cell r="B1" t="str">
            <v>BS_LLC_UAE</v>
          </cell>
        </row>
        <row r="23">
          <cell r="B23" t="str">
            <v>4|4|4|4|4</v>
          </cell>
        </row>
        <row r="58">
          <cell r="B58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_re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 Parameters"/>
      <sheetName val="guide"/>
      <sheetName val="Main"/>
      <sheetName val="TERRITORY P&amp;L"/>
      <sheetName val="Territory MTH P &amp; L"/>
      <sheetName val="2003-04 BS MTH P&amp;L"/>
      <sheetName val="2003-04 SP MTH P&amp;L"/>
      <sheetName val="2003-04 SM MTH P&amp;L"/>
      <sheetName val="2003-04 HC MTH P&amp;L"/>
      <sheetName val="2003-04 LS MTH P&amp;L"/>
      <sheetName val="2003-04 OT MTH P&amp;L"/>
      <sheetName val="BS P&amp;L"/>
      <sheetName val="SP P&amp;L"/>
      <sheetName val="SM P&amp;L"/>
      <sheetName val="LS P&amp;L"/>
      <sheetName val="OT P&amp;L"/>
      <sheetName val="BS-DEPT"/>
      <sheetName val="SP-DEPT"/>
      <sheetName val="SM-DEPT"/>
      <sheetName val="HC P&amp;L"/>
      <sheetName val="SC SUMMARY"/>
      <sheetName val="HC-COS"/>
      <sheetName val="HC-DEPT"/>
      <sheetName val="LS-DEPT"/>
      <sheetName val="OT-DEPT"/>
      <sheetName val="BS-CALENDAR"/>
      <sheetName val="SP-CALENDAR"/>
      <sheetName val="SM-CALENDAR"/>
      <sheetName val="HC-CALENDAR"/>
      <sheetName val="LS-CALENDAR"/>
      <sheetName val="OT-CALENDAR"/>
      <sheetName val="COMPANY-SALES"/>
      <sheetName val="BS-SALES"/>
      <sheetName val="SP-SALES"/>
      <sheetName val="SM-SALES"/>
      <sheetName val="HC-SALES"/>
      <sheetName val="LS-SALES"/>
      <sheetName val="OT-SALES"/>
      <sheetName val="LFL GROWTH"/>
      <sheetName val="BS-COS"/>
      <sheetName val="SP-COS"/>
      <sheetName val="SM-COS"/>
      <sheetName val="LS-COS"/>
      <sheetName val="OT-COS"/>
      <sheetName val="Staff Cost"/>
      <sheetName val="Staff Cost Steps"/>
      <sheetName val="SC MASTER"/>
      <sheetName val="staff  cost"/>
      <sheetName val="BS-SC"/>
      <sheetName val="SP-SC"/>
      <sheetName val="SM-SC"/>
      <sheetName val="HC-SC"/>
      <sheetName val="LS-SC"/>
      <sheetName val="OT-SC"/>
      <sheetName val="WH-SC"/>
      <sheetName val="OFF-SC"/>
      <sheetName val="BS-OR"/>
      <sheetName val="SP-OR"/>
      <sheetName val="SM-OR"/>
      <sheetName val="LS-OR"/>
      <sheetName val="OT-OR"/>
      <sheetName val="BS-RENT"/>
      <sheetName val="SP-RENT"/>
      <sheetName val="SM-RENT"/>
      <sheetName val="LS-RENT"/>
      <sheetName val="OT-RENT"/>
      <sheetName val="HC-OR"/>
      <sheetName val="BS-ADMIN"/>
      <sheetName val="SP-ADMIN"/>
      <sheetName val="SM-ADMIN"/>
      <sheetName val="HC-ADMIN"/>
      <sheetName val="WH-ADMIN"/>
      <sheetName val="Total Admin"/>
      <sheetName val="Total SP"/>
      <sheetName val="HC-SP"/>
      <sheetName val="HC-RENT"/>
      <sheetName val="LS-ADMIN"/>
      <sheetName val="OT-ADMIN"/>
      <sheetName val="WHOFF RENT"/>
      <sheetName val="OFF-ADMIN"/>
      <sheetName val="BS-SP"/>
      <sheetName val="SP-SP"/>
      <sheetName val="SM-SP"/>
      <sheetName val="LS-SP"/>
      <sheetName val="OT-SP"/>
      <sheetName val="WH-SP"/>
      <sheetName val="OFF-SP"/>
      <sheetName val="DEPRECIATION RATES"/>
      <sheetName val="BS-OTH"/>
      <sheetName val="SP-OTH"/>
      <sheetName val="SM-OTH"/>
      <sheetName val="HC-OTH"/>
      <sheetName val="LS-OTH"/>
      <sheetName val="OT-OTH"/>
      <sheetName val="WHOFF-OTH"/>
      <sheetName val="Fixed Assets"/>
      <sheetName val="CF-BS"/>
      <sheetName val="CF-SP"/>
      <sheetName val="CF-SM"/>
      <sheetName val="CF-LS"/>
      <sheetName val="CF-OT"/>
      <sheetName val="CF-HC"/>
      <sheetName val="CASHFLOW-SUMMARY"/>
      <sheetName val="CAPEX"/>
      <sheetName val="RENOVATION"/>
    </sheetNames>
    <sheetDataSet>
      <sheetData sheetId="0" refreshError="1">
        <row r="1">
          <cell r="N1" t="str">
            <v>HOME CENTRE</v>
          </cell>
        </row>
        <row r="4">
          <cell r="A4" t="str">
            <v>Master Data of Shops - Conceptwise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B1" t="str">
            <v>Territory :-</v>
          </cell>
        </row>
      </sheetData>
      <sheetData sheetId="6" refreshError="1">
        <row r="1">
          <cell r="B1" t="str">
            <v>Territory :-</v>
          </cell>
        </row>
      </sheetData>
      <sheetData sheetId="7" refreshError="1">
        <row r="1">
          <cell r="B1" t="str">
            <v>Territory :-</v>
          </cell>
        </row>
      </sheetData>
      <sheetData sheetId="8" refreshError="1">
        <row r="1">
          <cell r="B1" t="str">
            <v>Territory :-</v>
          </cell>
        </row>
      </sheetData>
      <sheetData sheetId="9" refreshError="1">
        <row r="1">
          <cell r="B1" t="str">
            <v>Territory :-</v>
          </cell>
        </row>
      </sheetData>
      <sheetData sheetId="10" refreshError="1"/>
      <sheetData sheetId="11" refreshError="1">
        <row r="1">
          <cell r="A1" t="str">
            <v>Territory :-</v>
          </cell>
        </row>
      </sheetData>
      <sheetData sheetId="12" refreshError="1">
        <row r="1">
          <cell r="A1" t="str">
            <v>Territory :-</v>
          </cell>
        </row>
      </sheetData>
      <sheetData sheetId="13" refreshError="1">
        <row r="1">
          <cell r="A1" t="str">
            <v>Territory :-</v>
          </cell>
        </row>
      </sheetData>
      <sheetData sheetId="14" refreshError="1">
        <row r="1">
          <cell r="A1" t="str">
            <v>Territory :-</v>
          </cell>
        </row>
      </sheetData>
      <sheetData sheetId="15" refreshError="1">
        <row r="1">
          <cell r="A1" t="str">
            <v>Territory :-</v>
          </cell>
        </row>
      </sheetData>
      <sheetData sheetId="16" refreshError="1">
        <row r="1">
          <cell r="B1" t="str">
            <v>Territory :-</v>
          </cell>
        </row>
      </sheetData>
      <sheetData sheetId="17" refreshError="1">
        <row r="1">
          <cell r="B1" t="str">
            <v>Territory :-</v>
          </cell>
        </row>
      </sheetData>
      <sheetData sheetId="18" refreshError="1"/>
      <sheetData sheetId="19" refreshError="1">
        <row r="1">
          <cell r="A1" t="str">
            <v>Territory :- UAE</v>
          </cell>
        </row>
      </sheetData>
      <sheetData sheetId="20" refreshError="1">
        <row r="1">
          <cell r="A1" t="str">
            <v>STAFF COST PER MONTH FOR THE FINANCIAL YEAR 2004-05</v>
          </cell>
        </row>
        <row r="26">
          <cell r="J26">
            <v>0</v>
          </cell>
        </row>
      </sheetData>
      <sheetData sheetId="21" refreshError="1"/>
      <sheetData sheetId="22" refreshError="1">
        <row r="1">
          <cell r="B1" t="str">
            <v>Territory :-</v>
          </cell>
        </row>
      </sheetData>
      <sheetData sheetId="23" refreshError="1">
        <row r="1">
          <cell r="B1" t="str">
            <v>Territory :-</v>
          </cell>
        </row>
      </sheetData>
      <sheetData sheetId="24" refreshError="1">
        <row r="1">
          <cell r="B1" t="str">
            <v>Territory :-</v>
          </cell>
        </row>
      </sheetData>
      <sheetData sheetId="25" refreshError="1"/>
      <sheetData sheetId="26" refreshError="1">
        <row r="1">
          <cell r="B1" t="str">
            <v>Territory :-</v>
          </cell>
        </row>
      </sheetData>
      <sheetData sheetId="27" refreshError="1"/>
      <sheetData sheetId="28" refreshError="1"/>
      <sheetData sheetId="29" refreshError="1">
        <row r="1">
          <cell r="B1" t="str">
            <v>Territory :-</v>
          </cell>
        </row>
      </sheetData>
      <sheetData sheetId="30" refreshError="1">
        <row r="1">
          <cell r="B1" t="str">
            <v>Territory :-</v>
          </cell>
        </row>
      </sheetData>
      <sheetData sheetId="31" refreshError="1"/>
      <sheetData sheetId="32" refreshError="1">
        <row r="1">
          <cell r="A1" t="str">
            <v>Territory :-</v>
          </cell>
        </row>
      </sheetData>
      <sheetData sheetId="33" refreshError="1">
        <row r="1">
          <cell r="A1" t="str">
            <v>Territory :-</v>
          </cell>
        </row>
      </sheetData>
      <sheetData sheetId="34" refreshError="1">
        <row r="1">
          <cell r="A1" t="str">
            <v>Territory :-</v>
          </cell>
        </row>
      </sheetData>
      <sheetData sheetId="35" refreshError="1">
        <row r="1">
          <cell r="A1" t="str">
            <v>Territory :-</v>
          </cell>
        </row>
      </sheetData>
      <sheetData sheetId="36" refreshError="1">
        <row r="1">
          <cell r="A1" t="str">
            <v>Territory :-</v>
          </cell>
        </row>
      </sheetData>
      <sheetData sheetId="37" refreshError="1"/>
      <sheetData sheetId="38" refreshError="1"/>
      <sheetData sheetId="39" refreshError="1"/>
      <sheetData sheetId="40" refreshError="1">
        <row r="1">
          <cell r="A1" t="str">
            <v>Territory :-</v>
          </cell>
        </row>
      </sheetData>
      <sheetData sheetId="41" refreshError="1"/>
      <sheetData sheetId="42" refreshError="1">
        <row r="1">
          <cell r="A1" t="str">
            <v>Territory :-</v>
          </cell>
        </row>
      </sheetData>
      <sheetData sheetId="43" refreshError="1">
        <row r="1">
          <cell r="A1" t="str">
            <v>Territory :-</v>
          </cell>
        </row>
      </sheetData>
      <sheetData sheetId="44" refreshError="1">
        <row r="37">
          <cell r="A37" t="str">
            <v>Basic Salary</v>
          </cell>
        </row>
      </sheetData>
      <sheetData sheetId="45" refreshError="1"/>
      <sheetData sheetId="46" refreshError="1">
        <row r="4">
          <cell r="A4" t="str">
            <v>A1</v>
          </cell>
        </row>
        <row r="38">
          <cell r="J38">
            <v>682.03542673107904</v>
          </cell>
        </row>
        <row r="41">
          <cell r="J41">
            <v>23</v>
          </cell>
        </row>
        <row r="43">
          <cell r="J43">
            <v>54</v>
          </cell>
        </row>
        <row r="59">
          <cell r="A59" t="str">
            <v>WAREHOUSE STAFF COST ALLOCATION IS BASED ON STAFF COUNT (TO BE MENTIONED BELOW)</v>
          </cell>
        </row>
        <row r="61">
          <cell r="A61" t="str">
            <v>ALLOCATION % OF WH &amp; OFFICE OH</v>
          </cell>
        </row>
        <row r="62">
          <cell r="D62" t="str">
            <v>BS</v>
          </cell>
          <cell r="E62" t="str">
            <v>SP</v>
          </cell>
          <cell r="F62" t="str">
            <v>SM</v>
          </cell>
          <cell r="G62" t="str">
            <v>HC</v>
          </cell>
          <cell r="H62" t="str">
            <v>LS</v>
          </cell>
          <cell r="I62" t="str">
            <v>SS</v>
          </cell>
          <cell r="J62" t="str">
            <v>TOTAL</v>
          </cell>
        </row>
        <row r="63">
          <cell r="A63" t="str">
            <v>WAREHOUSE OVERHEAD</v>
          </cell>
          <cell r="G63">
            <v>1</v>
          </cell>
          <cell r="J63">
            <v>1</v>
          </cell>
        </row>
        <row r="64">
          <cell r="A64" t="str">
            <v>OFFICE OVERHEAD</v>
          </cell>
          <cell r="G64">
            <v>1</v>
          </cell>
          <cell r="J64">
            <v>1</v>
          </cell>
        </row>
      </sheetData>
      <sheetData sheetId="47" refreshError="1">
        <row r="1">
          <cell r="A1" t="str">
            <v>Calculation of Staff Cost Per Month</v>
          </cell>
        </row>
        <row r="763">
          <cell r="AK763">
            <v>0</v>
          </cell>
          <cell r="AL763">
            <v>0</v>
          </cell>
          <cell r="AM763">
            <v>0</v>
          </cell>
          <cell r="AN763">
            <v>2166295.8683509524</v>
          </cell>
          <cell r="AO763">
            <v>0</v>
          </cell>
          <cell r="AP763">
            <v>0</v>
          </cell>
        </row>
      </sheetData>
      <sheetData sheetId="48" refreshError="1">
        <row r="1">
          <cell r="A1" t="str">
            <v>Territory :-</v>
          </cell>
        </row>
      </sheetData>
      <sheetData sheetId="49" refreshError="1">
        <row r="1">
          <cell r="A1" t="str">
            <v>Territory :-</v>
          </cell>
        </row>
      </sheetData>
      <sheetData sheetId="50" refreshError="1">
        <row r="1">
          <cell r="A1" t="str">
            <v>Territory :-</v>
          </cell>
        </row>
      </sheetData>
      <sheetData sheetId="51" refreshError="1">
        <row r="1">
          <cell r="A1" t="str">
            <v>Territory :-</v>
          </cell>
        </row>
      </sheetData>
      <sheetData sheetId="52" refreshError="1">
        <row r="1">
          <cell r="A1" t="str">
            <v>Territory :-</v>
          </cell>
        </row>
      </sheetData>
      <sheetData sheetId="53" refreshError="1">
        <row r="1">
          <cell r="A1" t="str">
            <v>Territory :-</v>
          </cell>
        </row>
      </sheetData>
      <sheetData sheetId="54" refreshError="1">
        <row r="1">
          <cell r="A1" t="str">
            <v>Territory :-</v>
          </cell>
        </row>
      </sheetData>
      <sheetData sheetId="55" refreshError="1"/>
      <sheetData sheetId="56" refreshError="1">
        <row r="1">
          <cell r="A1" t="str">
            <v>Territory :-</v>
          </cell>
        </row>
      </sheetData>
      <sheetData sheetId="57" refreshError="1">
        <row r="1">
          <cell r="A1" t="str">
            <v>Territory :-</v>
          </cell>
        </row>
      </sheetData>
      <sheetData sheetId="58" refreshError="1">
        <row r="1">
          <cell r="A1" t="str">
            <v>Territory :-</v>
          </cell>
        </row>
      </sheetData>
      <sheetData sheetId="59" refreshError="1">
        <row r="1">
          <cell r="A1" t="str">
            <v>Territory :-</v>
          </cell>
        </row>
      </sheetData>
      <sheetData sheetId="60" refreshError="1"/>
      <sheetData sheetId="61" refreshError="1">
        <row r="1">
          <cell r="A1" t="str">
            <v>TERRITORY :-</v>
          </cell>
        </row>
      </sheetData>
      <sheetData sheetId="62" refreshError="1">
        <row r="1">
          <cell r="A1" t="str">
            <v>TERRITORY :-</v>
          </cell>
        </row>
      </sheetData>
      <sheetData sheetId="63" refreshError="1">
        <row r="1">
          <cell r="A1" t="str">
            <v>TERRITORY :-</v>
          </cell>
        </row>
      </sheetData>
      <sheetData sheetId="64" refreshError="1">
        <row r="1">
          <cell r="A1" t="str">
            <v>TERRITORY :-</v>
          </cell>
        </row>
      </sheetData>
      <sheetData sheetId="65" refreshError="1">
        <row r="1">
          <cell r="A1" t="str">
            <v>TERRITORY :-</v>
          </cell>
        </row>
      </sheetData>
      <sheetData sheetId="66" refreshError="1">
        <row r="1">
          <cell r="A1" t="str">
            <v>Territory :-</v>
          </cell>
        </row>
      </sheetData>
      <sheetData sheetId="67" refreshError="1"/>
      <sheetData sheetId="68" refreshError="1">
        <row r="1">
          <cell r="A1" t="str">
            <v>Territory :-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>
        <row r="1">
          <cell r="A1" t="str">
            <v>Territory :-</v>
          </cell>
        </row>
      </sheetData>
      <sheetData sheetId="75" refreshError="1">
        <row r="1">
          <cell r="A1" t="str">
            <v>TERRITORY :-</v>
          </cell>
        </row>
      </sheetData>
      <sheetData sheetId="76" refreshError="1">
        <row r="1">
          <cell r="A1" t="str">
            <v>Territory :-</v>
          </cell>
        </row>
      </sheetData>
      <sheetData sheetId="77" refreshError="1">
        <row r="1">
          <cell r="A1" t="str">
            <v>Territory :-</v>
          </cell>
        </row>
      </sheetData>
      <sheetData sheetId="78" refreshError="1"/>
      <sheetData sheetId="79" refreshError="1"/>
      <sheetData sheetId="80" refreshError="1">
        <row r="1">
          <cell r="A1" t="str">
            <v>Territory :-</v>
          </cell>
        </row>
      </sheetData>
      <sheetData sheetId="81" refreshError="1">
        <row r="1">
          <cell r="A1" t="str">
            <v>Territory :-</v>
          </cell>
        </row>
      </sheetData>
      <sheetData sheetId="82" refreshError="1">
        <row r="1">
          <cell r="A1" t="str">
            <v>Territory :-</v>
          </cell>
        </row>
      </sheetData>
      <sheetData sheetId="83" refreshError="1">
        <row r="1">
          <cell r="A1" t="str">
            <v>Territory :-</v>
          </cell>
        </row>
      </sheetData>
      <sheetData sheetId="84" refreshError="1">
        <row r="1">
          <cell r="A1" t="str">
            <v>Territory :-</v>
          </cell>
        </row>
      </sheetData>
      <sheetData sheetId="85" refreshError="1">
        <row r="1">
          <cell r="A1" t="str">
            <v>Territory :-</v>
          </cell>
        </row>
      </sheetData>
      <sheetData sheetId="86" refreshError="1"/>
      <sheetData sheetId="87" refreshError="1"/>
      <sheetData sheetId="88" refreshError="1">
        <row r="1">
          <cell r="A1" t="str">
            <v>Territory :-</v>
          </cell>
        </row>
      </sheetData>
      <sheetData sheetId="89" refreshError="1">
        <row r="1">
          <cell r="A1" t="str">
            <v>Territory :-</v>
          </cell>
        </row>
      </sheetData>
      <sheetData sheetId="90" refreshError="1">
        <row r="1">
          <cell r="A1" t="str">
            <v>Territory :-</v>
          </cell>
        </row>
      </sheetData>
      <sheetData sheetId="91" refreshError="1">
        <row r="1">
          <cell r="A1" t="str">
            <v>Territory :- UAE</v>
          </cell>
        </row>
      </sheetData>
      <sheetData sheetId="92" refreshError="1">
        <row r="1">
          <cell r="A1" t="str">
            <v>Territory :-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>
        <row r="1">
          <cell r="A1" t="str">
            <v>Territory :-</v>
          </cell>
        </row>
      </sheetData>
      <sheetData sheetId="98" refreshError="1">
        <row r="1">
          <cell r="A1" t="str">
            <v>Territory :-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COVER"/>
      <sheetName val="INDEX"/>
      <sheetName val="BAL"/>
      <sheetName val="P&amp;L"/>
      <sheetName val="NOTES "/>
    </sheetNames>
    <sheetDataSet>
      <sheetData sheetId="0" refreshError="1">
        <row r="4">
          <cell r="B4" t="str">
            <v>September 30, 2003</v>
          </cell>
        </row>
        <row r="5">
          <cell r="B5" t="str">
            <v>March 31, 2003</v>
          </cell>
        </row>
      </sheetData>
      <sheetData sheetId="1" refreshError="1"/>
      <sheetData sheetId="2" refreshError="1"/>
      <sheetData sheetId="3"/>
      <sheetData sheetId="4"/>
      <sheetData sheetId="5" refreshError="1">
        <row r="61">
          <cell r="D61">
            <v>1112000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Brands Summary"/>
      <sheetName val="Comp Growth Trend 2012-13"/>
      <sheetName val="Comp Growth Trend 2011-12"/>
      <sheetName val="Graphical Summary"/>
      <sheetName val="Graph Tables"/>
      <sheetName val="Regional Summary"/>
      <sheetName val="Storewise DashBoard"/>
      <sheetName val="48 Weekly Comparision Nov"/>
      <sheetName val="Input"/>
      <sheetName val="Chilis &amp; TGKF"/>
      <sheetName val="Budget Split"/>
      <sheetName val="Monthly Budget"/>
      <sheetName val="YTD Budget"/>
      <sheetName val="TY"/>
      <sheetName val="TY Raw Data"/>
      <sheetName val="LM"/>
      <sheetName val="LY Full Month"/>
      <sheetName val="LY"/>
      <sheetName val="Formulae"/>
      <sheetName val="Formuale Names"/>
      <sheetName val="Chillis Weekly"/>
      <sheetName val="Chillis Raw Data"/>
      <sheetName val="TGKF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A7" t="str">
            <v>National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Brands Summary"/>
      <sheetName val="Comp Growth Trend 2012-13"/>
      <sheetName val="Comp Growth Trend 2011-12"/>
      <sheetName val="Graphical Summary"/>
      <sheetName val="Graph Tables"/>
      <sheetName val="Regional Summary"/>
      <sheetName val="Storewise DashBoard"/>
      <sheetName val="48 Weekly Comparision Nov"/>
      <sheetName val="Input"/>
      <sheetName val="Chilis &amp; TGKF"/>
      <sheetName val="Budget Split"/>
      <sheetName val="Monthly Budget"/>
      <sheetName val="YTD Budget"/>
      <sheetName val="TY"/>
      <sheetName val="TY Raw Data"/>
      <sheetName val="LM"/>
      <sheetName val="LY Full Month"/>
      <sheetName val="LY"/>
      <sheetName val="Formulae"/>
      <sheetName val="Formuale Names"/>
      <sheetName val="Chillis Weekly"/>
      <sheetName val="Chillis Raw Data"/>
      <sheetName val="TGKF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A7" t="str">
            <v>National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H Vs LMG"/>
      <sheetName val="Store_Count"/>
      <sheetName val="Highlights"/>
      <sheetName val="Summary_Consolidated"/>
      <sheetName val="Summary_New Stores"/>
      <sheetName val="Unit Economics- Parlour"/>
      <sheetName val="Unit Economics- Express"/>
      <sheetName val="Roll Out Plan"/>
      <sheetName val="ADS Range"/>
      <sheetName val="Capex_Unit"/>
      <sheetName val="Capex Summary &amp; Dep"/>
      <sheetName val="P&amp;L_Consolidated"/>
      <sheetName val="P&amp;L_New"/>
      <sheetName val="P&amp;L_Blore_Consolidated"/>
      <sheetName val="P&amp;L_Blore Existing"/>
      <sheetName val="P&amp;L_Blore"/>
      <sheetName val="CF_Consolidated"/>
      <sheetName val="BS_Consolidated"/>
      <sheetName val="P&amp;L_Hyd"/>
      <sheetName val="P&amp;L_Chennai"/>
      <sheetName val="P&amp;L_Kerala"/>
      <sheetName val="Concept&amp; Corp Exp"/>
      <sheetName val="Store Count"/>
      <sheetName val="Ice_cream_backend"/>
      <sheetName val="Sauces_backend"/>
      <sheetName val="Existing_CH"/>
      <sheetName val="Concept Org Structure"/>
      <sheetName val="Assumption"/>
      <sheetName val="Logistics Cost"/>
    </sheetNames>
    <sheetDataSet>
      <sheetData sheetId="0"/>
      <sheetData sheetId="1"/>
      <sheetData sheetId="2"/>
      <sheetData sheetId="3"/>
      <sheetData sheetId="4">
        <row r="11">
          <cell r="B11">
            <v>315.05</v>
          </cell>
        </row>
      </sheetData>
      <sheetData sheetId="5">
        <row r="20">
          <cell r="B20">
            <v>573.303</v>
          </cell>
        </row>
      </sheetData>
      <sheetData sheetId="6">
        <row r="14">
          <cell r="C14">
            <v>11.562296930527864</v>
          </cell>
        </row>
      </sheetData>
      <sheetData sheetId="7">
        <row r="14">
          <cell r="C14">
            <v>11.074100194547409</v>
          </cell>
        </row>
      </sheetData>
      <sheetData sheetId="8">
        <row r="1">
          <cell r="A1" t="str">
            <v>Corner House</v>
          </cell>
        </row>
      </sheetData>
      <sheetData sheetId="9"/>
      <sheetData sheetId="10">
        <row r="35">
          <cell r="G35">
            <v>2405600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Corner House</v>
          </cell>
        </row>
      </sheetData>
      <sheetData sheetId="18"/>
      <sheetData sheetId="19"/>
      <sheetData sheetId="20"/>
      <sheetData sheetId="21"/>
      <sheetData sheetId="22">
        <row r="20">
          <cell r="C20">
            <v>134.4</v>
          </cell>
        </row>
      </sheetData>
      <sheetData sheetId="23"/>
      <sheetData sheetId="24">
        <row r="46">
          <cell r="D46">
            <v>225000</v>
          </cell>
        </row>
      </sheetData>
      <sheetData sheetId="25">
        <row r="35">
          <cell r="D35">
            <v>500000</v>
          </cell>
        </row>
      </sheetData>
      <sheetData sheetId="26">
        <row r="14">
          <cell r="P14">
            <v>2097.21723349375</v>
          </cell>
        </row>
      </sheetData>
      <sheetData sheetId="27"/>
      <sheetData sheetId="28">
        <row r="1">
          <cell r="A1" t="str">
            <v>Corner House</v>
          </cell>
        </row>
      </sheetData>
      <sheetData sheetId="2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lage 1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.D"/>
      <sheetName val="Index"/>
      <sheetName val="Cities"/>
      <sheetName val="Assum"/>
      <sheetName val="Rev."/>
      <sheetName val="P&amp;L"/>
      <sheetName val="Bal"/>
      <sheetName val="Cash"/>
      <sheetName val="Rev.wo Space"/>
      <sheetName val="P&amp;L.wo Space"/>
      <sheetName val="Bal.wo Space"/>
      <sheetName val="Cash.wo Space"/>
      <sheetName val="Variab"/>
      <sheetName val="Capex"/>
      <sheetName val="Staff.Costs"/>
      <sheetName val="Staff.Nos"/>
      <sheetName val="Staff.CTC"/>
      <sheetName val="Staff.CTC Inc"/>
      <sheetName val="Project Sample.Unlev"/>
      <sheetName val="Lev Cash Flow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7">
          <cell r="E67">
            <v>1.9384615384615385</v>
          </cell>
        </row>
      </sheetData>
      <sheetData sheetId="5">
        <row r="32">
          <cell r="E32">
            <v>0.44474999999999998</v>
          </cell>
        </row>
      </sheetData>
      <sheetData sheetId="6">
        <row r="6">
          <cell r="E6">
            <v>0.36813529411764706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5">
          <cell r="E15">
            <v>1.7789999999999999</v>
          </cell>
        </row>
      </sheetData>
      <sheetData sheetId="14">
        <row r="1">
          <cell r="O1">
            <v>10000000</v>
          </cell>
        </row>
      </sheetData>
      <sheetData sheetId="15" refreshError="1"/>
      <sheetData sheetId="16" refreshError="1"/>
      <sheetData sheetId="17" refreshError="1"/>
      <sheetData sheetId="18">
        <row r="29">
          <cell r="E29">
            <v>300000</v>
          </cell>
        </row>
      </sheetData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EXALL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05-06"/>
      <sheetName val="06-07"/>
      <sheetName val="07-08"/>
      <sheetName val="Mar'10"/>
      <sheetName val="08-09"/>
      <sheetName val="09-10"/>
      <sheetName val="10-11"/>
      <sheetName val="LFL"/>
      <sheetName val="Group P&amp;L 10-11"/>
      <sheetName val="Store Performance"/>
      <sheetName val="Concept Performance"/>
      <sheetName val="PBT"/>
      <sheetName val="Data"/>
      <sheetName val="Qtrly Trend"/>
      <sheetName val="Key Cost Trends"/>
      <sheetName val="Rate per sft"/>
      <sheetName val="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BJ2">
            <v>1</v>
          </cell>
        </row>
        <row r="28">
          <cell r="BJ28">
            <v>-12.047038995475873</v>
          </cell>
          <cell r="BK28">
            <v>-1.6910210766540814</v>
          </cell>
          <cell r="BL28">
            <v>3.1800044340152454</v>
          </cell>
          <cell r="BM28">
            <v>11.273060587620279</v>
          </cell>
          <cell r="BN28">
            <v>23.23524409809221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05-06"/>
      <sheetName val="06-07"/>
      <sheetName val="07-08"/>
      <sheetName val="Mar'10"/>
      <sheetName val="08-09"/>
      <sheetName val="09-10"/>
      <sheetName val="10-11"/>
      <sheetName val="LFL"/>
      <sheetName val="Group P&amp;L 10-11"/>
      <sheetName val="Store Performance"/>
      <sheetName val="Concept Performance"/>
      <sheetName val="PBT"/>
      <sheetName val="Data"/>
      <sheetName val="Qtrly Trend"/>
      <sheetName val="Key Cost Trends"/>
      <sheetName val="Rate per sft"/>
      <sheetName val="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8">
          <cell r="BJ28">
            <v>-12.047038995475873</v>
          </cell>
          <cell r="BK28">
            <v>-1.6910210766540814</v>
          </cell>
          <cell r="BL28">
            <v>3.1800044340152454</v>
          </cell>
          <cell r="BM28">
            <v>11.273060587620279</v>
          </cell>
          <cell r="BN28">
            <v>23.23524409809221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pt Org Structure (2)"/>
      <sheetName val="Index"/>
      <sheetName val="Store_Count"/>
      <sheetName val="Cluster P&amp;L"/>
      <sheetName val="Unit and Consolidated P&amp;L"/>
      <sheetName val="Balance Sheet"/>
      <sheetName val="Assumption"/>
      <sheetName val="Capex Summary &amp; Dep"/>
      <sheetName val="ADS Range"/>
      <sheetName val="Capex_Unit"/>
      <sheetName val="Store Count"/>
      <sheetName val="Roll Out Plan"/>
      <sheetName val="Logistics Cost"/>
      <sheetName val="Concept&amp; Corp Exp"/>
      <sheetName val="Concept Org Structure"/>
      <sheetName val="Comparison"/>
      <sheetName val="Questions"/>
    </sheetNames>
    <sheetDataSet>
      <sheetData sheetId="0"/>
      <sheetData sheetId="1"/>
      <sheetData sheetId="2">
        <row r="1">
          <cell r="A1" t="str">
            <v>Corner House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version Issues"/>
      <sheetName val="Working Sheet"/>
      <sheetName val="Opex Computation"/>
      <sheetName val="Capacity Computation"/>
      <sheetName val="Capex Model"/>
      <sheetName val="Vendor Annexure"/>
      <sheetName val="Capex"/>
      <sheetName val="Labour tool --&gt;"/>
      <sheetName val="Tnxs Input"/>
      <sheetName val="Indirect Hours Input Sheet"/>
      <sheetName val="Output Sheet"/>
      <sheetName val="Const Costs"/>
      <sheetName val="Input"/>
      <sheetName val="CAR"/>
      <sheetName val="Summ"/>
      <sheetName val="Book"/>
      <sheetName val="CashFlow"/>
      <sheetName val="Sensitiv"/>
      <sheetName val="Calc"/>
      <sheetName val="Sales"/>
      <sheetName val="Capacity"/>
      <sheetName val="Macro"/>
      <sheetName val="ModelExport"/>
      <sheetName val="Model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6">
          <cell r="B16">
            <v>0</v>
          </cell>
        </row>
        <row r="58">
          <cell r="B58">
            <v>65700</v>
          </cell>
          <cell r="C58">
            <v>75551.715000000011</v>
          </cell>
          <cell r="D58">
            <v>86865.584321250004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-IPCL"/>
      <sheetName val="ANNO-PL"/>
      <sheetName val="MediaRel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ditions"/>
      <sheetName val="Liability Mgmt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Asset 1"/>
      <sheetName val="CRITERIA1"/>
    </sheetNames>
    <sheetDataSet>
      <sheetData sheetId="0" refreshError="1"/>
      <sheetData sheetId="1"/>
      <sheetData sheetId="2">
        <row r="1">
          <cell r="B1" t="str">
            <v>BS_LLC_UAE</v>
          </cell>
        </row>
        <row r="23">
          <cell r="B23" t="str">
            <v>4|4|4|4|4</v>
          </cell>
        </row>
        <row r="28">
          <cell r="B28" t="str">
            <v>20|20</v>
          </cell>
        </row>
        <row r="33">
          <cell r="B33" t="str">
            <v>20|20</v>
          </cell>
        </row>
        <row r="58">
          <cell r="B58">
            <v>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Asset 1"/>
      <sheetName val="CRITERIA1"/>
    </sheetNames>
    <sheetDataSet>
      <sheetData sheetId="0" refreshError="1"/>
      <sheetData sheetId="1"/>
      <sheetData sheetId="2">
        <row r="23">
          <cell r="B23" t="str">
            <v>4|4|4|4|4</v>
          </cell>
        </row>
        <row r="28">
          <cell r="B28" t="str">
            <v>20|20</v>
          </cell>
        </row>
        <row r="33">
          <cell r="B33" t="str">
            <v>20|20</v>
          </cell>
        </row>
        <row r="58">
          <cell r="B58">
            <v>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 Parameters"/>
      <sheetName val="guide"/>
      <sheetName val="Main"/>
      <sheetName val="TERRITORY P&amp;L"/>
      <sheetName val="Territory MTH P &amp; L"/>
      <sheetName val="2003-04 BS MTH P&amp;L"/>
      <sheetName val="2003-04 SP MTH P&amp;L"/>
      <sheetName val="2003-04 SM MTH P&amp;L"/>
      <sheetName val="2003-04 HC MTH P&amp;L"/>
      <sheetName val="2003-04 LS MTH P&amp;L"/>
      <sheetName val="2003-04 OT MTH P&amp;L"/>
      <sheetName val="BS P&amp;L"/>
      <sheetName val="SP P&amp;L"/>
      <sheetName val="SM P&amp;L"/>
      <sheetName val="HC P&amp;L"/>
      <sheetName val="LS P&amp;L"/>
      <sheetName val="OT P&amp;L"/>
      <sheetName val="BS-DEPT"/>
      <sheetName val="SP-DEPT"/>
      <sheetName val="SM-DEPT"/>
      <sheetName val="HC-DEPT"/>
      <sheetName val="LS-DEPT"/>
      <sheetName val="OT-DEPT"/>
      <sheetName val="BS-CALENDAR"/>
      <sheetName val="SP-CALENDAR"/>
      <sheetName val="SM-CALENDAR"/>
      <sheetName val="HC-CALENDAR"/>
      <sheetName val="LS-CALENDAR"/>
      <sheetName val="OT-CALENDAR"/>
      <sheetName val="COMPANY-SALES"/>
      <sheetName val="BS-SALES"/>
      <sheetName val="SP-SALES"/>
      <sheetName val="SM-SALES"/>
      <sheetName val="HC-SALES"/>
      <sheetName val="LS-SALES"/>
      <sheetName val="OT-SALES"/>
      <sheetName val="LFL GROWTH"/>
      <sheetName val="BS-COS"/>
      <sheetName val="SP-COS"/>
      <sheetName val="SM-COS"/>
      <sheetName val="HC-COS"/>
      <sheetName val="LS-COS"/>
      <sheetName val="OT-COS"/>
      <sheetName val="Staff Cost"/>
      <sheetName val="Staff Cost Steps"/>
      <sheetName val="SC MASTER"/>
      <sheetName val="staff  cost"/>
      <sheetName val="SC SUMMARY"/>
      <sheetName val="BS-SC"/>
      <sheetName val="SP-SC"/>
      <sheetName val="SM-SC"/>
      <sheetName val="HC-SC"/>
      <sheetName val="LS-SC"/>
      <sheetName val="OT-SC"/>
      <sheetName val="WH-SC"/>
      <sheetName val="OFF-SC"/>
      <sheetName val="BS-OR"/>
      <sheetName val="SP-OR"/>
      <sheetName val="SM-OR"/>
      <sheetName val="HC-OR"/>
      <sheetName val="LS-OR"/>
      <sheetName val="OT-OR"/>
      <sheetName val="BS-RENT"/>
      <sheetName val="SP-RENT"/>
      <sheetName val="SM-RENT"/>
      <sheetName val="HC-RENT"/>
      <sheetName val="LS-RENT"/>
      <sheetName val="OT-RENT"/>
      <sheetName val="WHOFF RENT"/>
      <sheetName val="BS-ADMIN"/>
      <sheetName val="SP-ADMIN"/>
      <sheetName val="SM-ADMIN"/>
      <sheetName val="HC-ADMIN"/>
      <sheetName val="LS-ADMIN"/>
      <sheetName val="OT-ADMIN"/>
      <sheetName val="WH-ADMIN"/>
      <sheetName val="OFF-ADMIN"/>
      <sheetName val="BS-SP"/>
      <sheetName val="SP-SP"/>
      <sheetName val="SM-SP"/>
      <sheetName val="HC-SP"/>
      <sheetName val="LS-SP"/>
      <sheetName val="OT-SP"/>
      <sheetName val="WH-SP"/>
      <sheetName val="OFF-SP"/>
      <sheetName val="DEPRECIATION RATES"/>
      <sheetName val="BS-OTH"/>
      <sheetName val="SP-OTH"/>
      <sheetName val="SM-OTH"/>
      <sheetName val="HC-OTH"/>
      <sheetName val="LS-OTH"/>
      <sheetName val="OT-OTH"/>
      <sheetName val="WHOFF-OTH"/>
      <sheetName val="Fixed Assets"/>
      <sheetName val="CF-BS"/>
      <sheetName val="CF-SP"/>
      <sheetName val="CF-SM"/>
      <sheetName val="CF-HC"/>
      <sheetName val="CF-LS"/>
      <sheetName val="CF-OT"/>
      <sheetName val="CASHFLOW-SUMMARY"/>
      <sheetName val="CAPEX"/>
      <sheetName val="RENOV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39">
          <cell r="J39">
            <v>593.77840909090912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L.150MN"/>
      <sheetName val="RIL.50MN"/>
      <sheetName val="RIL75MNbondsbuybk"/>
      <sheetName val="RILGBPbondsbuybk"/>
      <sheetName val="RIL.150 MN.REFIN"/>
      <sheetName val="RIL.37.5MN REFIN"/>
      <sheetName val="RIL.38MN buyback"/>
      <sheetName val="RILJPY14BN"/>
      <sheetName val="RILGBP17.5"/>
      <sheetName val="RILGBP50"/>
      <sheetName val="taxrates"/>
      <sheetName val="RPL.129.5MN.REFIN"/>
      <sheetName val="RILBUYBACKOFFER"/>
      <sheetName val="RPUSD500"/>
      <sheetName val="RPUSD250"/>
      <sheetName val="Sheet2"/>
      <sheetName val="Sheet1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C1" t="str">
            <v>Participations in foreign currency loans : ( Amounts in Millions)</v>
          </cell>
        </row>
        <row r="2">
          <cell r="C2" t="str">
            <v>Bank Name</v>
          </cell>
          <cell r="G2" t="str">
            <v>RIL</v>
          </cell>
          <cell r="Q2" t="str">
            <v>RP</v>
          </cell>
          <cell r="T2" t="str">
            <v>GRAND TOTAL</v>
          </cell>
        </row>
        <row r="3">
          <cell r="D3" t="str">
            <v>HO / Tax residency</v>
          </cell>
          <cell r="E3" t="str">
            <v>Tax Rate</v>
          </cell>
          <cell r="F3" t="str">
            <v>Bank type</v>
          </cell>
          <cell r="G3" t="str">
            <v>$75 MN Bonds buyback</v>
          </cell>
          <cell r="H3" t="str">
            <v>GBP Bonds buyback</v>
          </cell>
          <cell r="I3" t="str">
            <v>$37.5 MN Refin</v>
          </cell>
          <cell r="J3" t="str">
            <v>$150 MN Refin</v>
          </cell>
          <cell r="K3" t="str">
            <v>$ 38 MN Refin</v>
          </cell>
          <cell r="L3" t="str">
            <v>JPY 14 BN</v>
          </cell>
          <cell r="M3" t="str">
            <v>Buyback JPY 13 BN</v>
          </cell>
          <cell r="N3" t="str">
            <v>GBP 17.5 MN</v>
          </cell>
          <cell r="O3" t="str">
            <v>GBP 50 MN</v>
          </cell>
          <cell r="P3" t="str">
            <v>RIL Total</v>
          </cell>
          <cell r="Q3" t="str">
            <v xml:space="preserve">$ 500 MN </v>
          </cell>
          <cell r="R3" t="str">
            <v xml:space="preserve">$ 250 MN </v>
          </cell>
          <cell r="S3" t="str">
            <v>RPL Total</v>
          </cell>
        </row>
        <row r="4">
          <cell r="I4" t="str">
            <v>(JPY BN)</v>
          </cell>
          <cell r="L4" t="str">
            <v>(JPY BN)</v>
          </cell>
          <cell r="M4" t="str">
            <v>(JPY BN)</v>
          </cell>
          <cell r="P4" t="str">
            <v>(USD MN)</v>
          </cell>
          <cell r="S4" t="str">
            <v>(USD MN)</v>
          </cell>
        </row>
        <row r="5">
          <cell r="C5" t="str">
            <v>ABN AMRO Bank (Switzerland)</v>
          </cell>
          <cell r="D5" t="str">
            <v>Switzerland</v>
          </cell>
          <cell r="E5">
            <v>0.1</v>
          </cell>
          <cell r="F5" t="str">
            <v>Foreign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25</v>
          </cell>
          <cell r="R5">
            <v>0</v>
          </cell>
          <cell r="S5">
            <v>25</v>
          </cell>
          <cell r="T5">
            <v>25</v>
          </cell>
        </row>
        <row r="6">
          <cell r="C6" t="str">
            <v>ABN AMRO Bank</v>
          </cell>
          <cell r="D6" t="str">
            <v>Netherlands</v>
          </cell>
          <cell r="E6">
            <v>0.1</v>
          </cell>
          <cell r="F6" t="str">
            <v>Foreign</v>
          </cell>
          <cell r="G6">
            <v>0</v>
          </cell>
          <cell r="H6">
            <v>0</v>
          </cell>
          <cell r="I6">
            <v>0.528307623</v>
          </cell>
          <cell r="J6">
            <v>0</v>
          </cell>
          <cell r="K6">
            <v>0</v>
          </cell>
          <cell r="L6">
            <v>0</v>
          </cell>
          <cell r="M6">
            <v>2.6027198399001108</v>
          </cell>
          <cell r="N6">
            <v>0</v>
          </cell>
          <cell r="O6">
            <v>0</v>
          </cell>
          <cell r="P6">
            <v>23.237549821137829</v>
          </cell>
          <cell r="Q6">
            <v>7.5</v>
          </cell>
          <cell r="R6">
            <v>17</v>
          </cell>
          <cell r="S6">
            <v>24.5</v>
          </cell>
          <cell r="T6">
            <v>47.737549821137833</v>
          </cell>
        </row>
        <row r="7">
          <cell r="C7" t="str">
            <v>ANZEF  Limited</v>
          </cell>
          <cell r="D7" t="str">
            <v>UK</v>
          </cell>
          <cell r="E7">
            <v>0.1</v>
          </cell>
          <cell r="F7" t="str">
            <v>Foreign</v>
          </cell>
          <cell r="G7">
            <v>5.7199517826516297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2.6027198399001108</v>
          </cell>
          <cell r="N7">
            <v>0</v>
          </cell>
          <cell r="O7">
            <v>0</v>
          </cell>
          <cell r="P7">
            <v>25.036560361396702</v>
          </cell>
          <cell r="Q7">
            <v>9</v>
          </cell>
          <cell r="R7">
            <v>21.08</v>
          </cell>
          <cell r="S7">
            <v>30.08</v>
          </cell>
          <cell r="T7">
            <v>55.116560361396701</v>
          </cell>
        </row>
        <row r="8">
          <cell r="C8" t="str">
            <v>Arab Bank plc</v>
          </cell>
          <cell r="D8" t="str">
            <v>Bahrain</v>
          </cell>
          <cell r="E8">
            <v>0.2</v>
          </cell>
          <cell r="F8" t="str">
            <v>Foreign</v>
          </cell>
          <cell r="G8">
            <v>5.7179096700000001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13.13961072388155</v>
          </cell>
          <cell r="Q8">
            <v>0</v>
          </cell>
          <cell r="R8">
            <v>0</v>
          </cell>
          <cell r="S8">
            <v>0</v>
          </cell>
          <cell r="T8">
            <v>13.13961072388155</v>
          </cell>
        </row>
        <row r="9">
          <cell r="C9" t="str">
            <v>Arab Banking Corporation</v>
          </cell>
          <cell r="D9" t="str">
            <v>Bahrain</v>
          </cell>
          <cell r="E9">
            <v>0.2</v>
          </cell>
          <cell r="F9" t="str">
            <v>Foreign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9</v>
          </cell>
          <cell r="R9">
            <v>6</v>
          </cell>
          <cell r="S9">
            <v>15</v>
          </cell>
          <cell r="T9">
            <v>15</v>
          </cell>
        </row>
        <row r="10">
          <cell r="C10" t="str">
            <v>Banca Monte dei Paschi</v>
          </cell>
          <cell r="D10" t="str">
            <v>Italy</v>
          </cell>
          <cell r="E10">
            <v>0.15</v>
          </cell>
          <cell r="F10" t="str">
            <v>Foreign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4</v>
          </cell>
          <cell r="S10">
            <v>4</v>
          </cell>
          <cell r="T10">
            <v>4</v>
          </cell>
        </row>
        <row r="11">
          <cell r="C11" t="str">
            <v>ING Bank NV</v>
          </cell>
          <cell r="D11" t="str">
            <v>Netherlands</v>
          </cell>
          <cell r="E11">
            <v>0.1</v>
          </cell>
          <cell r="F11" t="str">
            <v>Foreign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15</v>
          </cell>
          <cell r="R11">
            <v>7.5</v>
          </cell>
          <cell r="S11">
            <v>22.5</v>
          </cell>
          <cell r="T11">
            <v>22.5</v>
          </cell>
        </row>
        <row r="12">
          <cell r="C12" t="str">
            <v>Bank Melli Iran</v>
          </cell>
          <cell r="D12" t="str">
            <v>Iran</v>
          </cell>
          <cell r="E12">
            <v>0.2</v>
          </cell>
          <cell r="F12" t="str">
            <v>Foreign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2</v>
          </cell>
          <cell r="S12">
            <v>2</v>
          </cell>
          <cell r="T12">
            <v>2</v>
          </cell>
        </row>
        <row r="13">
          <cell r="C13" t="str">
            <v>Bank of America N A</v>
          </cell>
          <cell r="D13" t="str">
            <v>USA</v>
          </cell>
          <cell r="E13">
            <v>0.1</v>
          </cell>
          <cell r="F13" t="str">
            <v>Foreign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1.4350000000000001</v>
          </cell>
          <cell r="M13">
            <v>0</v>
          </cell>
          <cell r="N13">
            <v>0</v>
          </cell>
          <cell r="O13">
            <v>45.951944450000006</v>
          </cell>
          <cell r="P13">
            <v>75.901902131320028</v>
          </cell>
          <cell r="Q13">
            <v>8.5</v>
          </cell>
          <cell r="R13">
            <v>0</v>
          </cell>
          <cell r="S13">
            <v>8.5</v>
          </cell>
          <cell r="T13">
            <v>84.401902131320028</v>
          </cell>
        </row>
        <row r="14">
          <cell r="C14" t="str">
            <v>Bank of Bahrain and Kuwait</v>
          </cell>
          <cell r="D14" t="str">
            <v>Bahrain</v>
          </cell>
          <cell r="E14">
            <v>0.2</v>
          </cell>
          <cell r="F14" t="str">
            <v>Foreign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1.5</v>
          </cell>
          <cell r="R14">
            <v>0</v>
          </cell>
          <cell r="S14">
            <v>1.5</v>
          </cell>
          <cell r="T14">
            <v>1.5</v>
          </cell>
        </row>
        <row r="15">
          <cell r="C15" t="str">
            <v>Bank of Baroda</v>
          </cell>
          <cell r="D15" t="str">
            <v>India</v>
          </cell>
          <cell r="E15">
            <v>0</v>
          </cell>
          <cell r="F15" t="str">
            <v>Indian</v>
          </cell>
          <cell r="G15">
            <v>6.5347539109193908</v>
          </cell>
          <cell r="H15">
            <v>0</v>
          </cell>
          <cell r="I15">
            <v>0</v>
          </cell>
          <cell r="J15">
            <v>0</v>
          </cell>
          <cell r="K15">
            <v>6.7499999999999991</v>
          </cell>
          <cell r="L15">
            <v>2.6413162739999998</v>
          </cell>
          <cell r="M15">
            <v>0</v>
          </cell>
          <cell r="N15">
            <v>0</v>
          </cell>
          <cell r="O15">
            <v>0</v>
          </cell>
          <cell r="P15">
            <v>32.887813685299676</v>
          </cell>
          <cell r="Q15">
            <v>20.5</v>
          </cell>
          <cell r="R15">
            <v>35</v>
          </cell>
          <cell r="S15">
            <v>55.5</v>
          </cell>
          <cell r="T15">
            <v>88.387813685299676</v>
          </cell>
        </row>
        <row r="16">
          <cell r="C16" t="str">
            <v>Bank of India</v>
          </cell>
          <cell r="D16" t="str">
            <v>India</v>
          </cell>
          <cell r="E16">
            <v>0</v>
          </cell>
          <cell r="F16" t="str">
            <v>Indian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4.5</v>
          </cell>
          <cell r="L16">
            <v>1</v>
          </cell>
          <cell r="M16">
            <v>0</v>
          </cell>
          <cell r="N16">
            <v>0</v>
          </cell>
          <cell r="O16">
            <v>0</v>
          </cell>
          <cell r="P16">
            <v>11.921701053881549</v>
          </cell>
          <cell r="Q16">
            <v>44</v>
          </cell>
          <cell r="R16">
            <v>0</v>
          </cell>
          <cell r="S16">
            <v>44</v>
          </cell>
          <cell r="T16">
            <v>55.921701053881549</v>
          </cell>
        </row>
        <row r="17">
          <cell r="C17" t="str">
            <v>Banque Internationale des Mascareignes</v>
          </cell>
          <cell r="D17" t="str">
            <v>Mauritius</v>
          </cell>
          <cell r="E17">
            <v>0</v>
          </cell>
          <cell r="F17" t="str">
            <v>Foreign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2.5</v>
          </cell>
          <cell r="R17">
            <v>5</v>
          </cell>
          <cell r="S17">
            <v>7.5</v>
          </cell>
          <cell r="T17">
            <v>7.5</v>
          </cell>
        </row>
        <row r="18">
          <cell r="C18" t="str">
            <v>Barclays Bank</v>
          </cell>
          <cell r="D18" t="str">
            <v>UK</v>
          </cell>
          <cell r="E18">
            <v>0.1</v>
          </cell>
          <cell r="F18" t="str">
            <v>Foreign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C19" t="str">
            <v>BNP Paribas</v>
          </cell>
          <cell r="D19" t="str">
            <v>France</v>
          </cell>
          <cell r="E19">
            <v>0.1</v>
          </cell>
          <cell r="F19" t="str">
            <v>Foreign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C20" t="str">
            <v>BOB International Finance Limited</v>
          </cell>
          <cell r="D20" t="str">
            <v>India</v>
          </cell>
          <cell r="E20">
            <v>0</v>
          </cell>
          <cell r="F20" t="str">
            <v>Indian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2</v>
          </cell>
          <cell r="R20">
            <v>0</v>
          </cell>
          <cell r="S20">
            <v>2</v>
          </cell>
          <cell r="T20">
            <v>2</v>
          </cell>
        </row>
        <row r="21">
          <cell r="C21" t="str">
            <v>Bumiputra-Commerce Bank Bhd</v>
          </cell>
          <cell r="D21" t="str">
            <v>Malaysia</v>
          </cell>
          <cell r="E21">
            <v>0.2</v>
          </cell>
          <cell r="F21" t="str">
            <v>Foreign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C22" t="str">
            <v>Canara Bank</v>
          </cell>
          <cell r="D22" t="str">
            <v>India</v>
          </cell>
          <cell r="E22">
            <v>0</v>
          </cell>
          <cell r="F22" t="str">
            <v>Indian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9</v>
          </cell>
          <cell r="R22">
            <v>6</v>
          </cell>
          <cell r="S22">
            <v>15</v>
          </cell>
          <cell r="T22">
            <v>15</v>
          </cell>
        </row>
        <row r="23">
          <cell r="C23" t="str">
            <v>Chinatrust Commercial Bank</v>
          </cell>
          <cell r="D23" t="str">
            <v>Taiwan</v>
          </cell>
          <cell r="E23">
            <v>0.2</v>
          </cell>
          <cell r="F23" t="str">
            <v>Foreign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</v>
          </cell>
          <cell r="M23">
            <v>0</v>
          </cell>
          <cell r="N23">
            <v>0</v>
          </cell>
          <cell r="O23">
            <v>0</v>
          </cell>
          <cell r="P23">
            <v>7.4217010538815495</v>
          </cell>
          <cell r="Q23">
            <v>6</v>
          </cell>
          <cell r="R23">
            <v>0</v>
          </cell>
          <cell r="S23">
            <v>6</v>
          </cell>
          <cell r="T23">
            <v>13.421701053881549</v>
          </cell>
        </row>
        <row r="24">
          <cell r="C24" t="str">
            <v>Citibank N.A.</v>
          </cell>
          <cell r="D24" t="str">
            <v>USA</v>
          </cell>
          <cell r="E24">
            <v>0.1</v>
          </cell>
          <cell r="F24" t="str">
            <v>Foreign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40</v>
          </cell>
          <cell r="R24">
            <v>22.58</v>
          </cell>
          <cell r="S24">
            <v>62.58</v>
          </cell>
          <cell r="T24">
            <v>62.58</v>
          </cell>
        </row>
        <row r="25">
          <cell r="C25" t="str">
            <v>Credit Agricole Indosuez</v>
          </cell>
          <cell r="D25" t="str">
            <v>France</v>
          </cell>
          <cell r="E25">
            <v>0.1</v>
          </cell>
          <cell r="F25" t="str">
            <v>Foreign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22.5</v>
          </cell>
          <cell r="R25">
            <v>0</v>
          </cell>
          <cell r="S25">
            <v>22.5</v>
          </cell>
          <cell r="T25">
            <v>22.5</v>
          </cell>
        </row>
        <row r="26">
          <cell r="C26" t="str">
            <v>Crédit Lyonnais</v>
          </cell>
          <cell r="D26" t="str">
            <v>France</v>
          </cell>
          <cell r="E26">
            <v>0.1</v>
          </cell>
          <cell r="F26" t="str">
            <v>Foreign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1.4350000000000001</v>
          </cell>
          <cell r="M26">
            <v>2.6027198399001108</v>
          </cell>
          <cell r="N26">
            <v>0</v>
          </cell>
          <cell r="O26">
            <v>0</v>
          </cell>
          <cell r="P26">
            <v>29.966749591065096</v>
          </cell>
          <cell r="Q26">
            <v>7.5</v>
          </cell>
          <cell r="R26">
            <v>0</v>
          </cell>
          <cell r="S26">
            <v>7.5</v>
          </cell>
          <cell r="T26">
            <v>37.466749591065096</v>
          </cell>
        </row>
        <row r="27">
          <cell r="C27" t="str">
            <v>Deutsche Bank</v>
          </cell>
          <cell r="D27" t="str">
            <v>Germany</v>
          </cell>
          <cell r="E27">
            <v>0.1</v>
          </cell>
          <cell r="F27" t="str">
            <v>Foreign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C28" t="str">
            <v>Emirates Bank International</v>
          </cell>
          <cell r="D28" t="str">
            <v>UAE</v>
          </cell>
          <cell r="E28">
            <v>0.05</v>
          </cell>
          <cell r="F28" t="str">
            <v>Foreign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4.5</v>
          </cell>
          <cell r="L28">
            <v>1.4350000000000001</v>
          </cell>
          <cell r="M28">
            <v>0</v>
          </cell>
          <cell r="N28">
            <v>0</v>
          </cell>
          <cell r="O28">
            <v>0</v>
          </cell>
          <cell r="P28">
            <v>15.150141012320024</v>
          </cell>
          <cell r="Q28">
            <v>6</v>
          </cell>
          <cell r="R28">
            <v>5</v>
          </cell>
          <cell r="S28">
            <v>11</v>
          </cell>
          <cell r="T28">
            <v>26.150141012320024</v>
          </cell>
        </row>
        <row r="29">
          <cell r="C29" t="str">
            <v>Export Import Bank of India</v>
          </cell>
          <cell r="D29" t="str">
            <v>India</v>
          </cell>
          <cell r="E29">
            <v>0</v>
          </cell>
          <cell r="F29" t="str">
            <v>Indian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21.5</v>
          </cell>
          <cell r="R29">
            <v>31.25</v>
          </cell>
          <cell r="S29">
            <v>52.75</v>
          </cell>
          <cell r="T29">
            <v>52.75</v>
          </cell>
        </row>
        <row r="30">
          <cell r="C30" t="str">
            <v>Fleet National Bank</v>
          </cell>
          <cell r="D30" t="str">
            <v>USA</v>
          </cell>
          <cell r="E30">
            <v>0.1</v>
          </cell>
          <cell r="F30" t="str">
            <v>Foreign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C31" t="str">
            <v>Hongkong and Shanghai Banking Corporation Limited</v>
          </cell>
          <cell r="D31" t="str">
            <v>Hong Kong</v>
          </cell>
          <cell r="E31">
            <v>0.2</v>
          </cell>
          <cell r="F31" t="str">
            <v>Foreign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55</v>
          </cell>
          <cell r="R31">
            <v>0</v>
          </cell>
          <cell r="S31">
            <v>55</v>
          </cell>
          <cell r="T31">
            <v>55</v>
          </cell>
        </row>
        <row r="32">
          <cell r="C32" t="str">
            <v>Hua Nan Commercial Bank Taiwan Ltd</v>
          </cell>
          <cell r="D32" t="str">
            <v>Taiwan</v>
          </cell>
          <cell r="E32">
            <v>0.2</v>
          </cell>
          <cell r="F32" t="str">
            <v>Foreign</v>
          </cell>
          <cell r="G32">
            <v>2.4505327165947715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2.4505327165947715</v>
          </cell>
          <cell r="Q32">
            <v>0</v>
          </cell>
          <cell r="R32">
            <v>0</v>
          </cell>
          <cell r="S32">
            <v>0</v>
          </cell>
          <cell r="T32">
            <v>2.4505327165947715</v>
          </cell>
        </row>
        <row r="33">
          <cell r="C33" t="str">
            <v>Indian Bank</v>
          </cell>
          <cell r="D33" t="str">
            <v>India</v>
          </cell>
          <cell r="E33">
            <v>0</v>
          </cell>
          <cell r="F33" t="str">
            <v>Indian</v>
          </cell>
          <cell r="G33">
            <v>2.9626940543630789</v>
          </cell>
          <cell r="H33">
            <v>0</v>
          </cell>
          <cell r="I33">
            <v>0</v>
          </cell>
          <cell r="J33">
            <v>0</v>
          </cell>
          <cell r="K33">
            <v>4.5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7.4626940543630784</v>
          </cell>
          <cell r="Q33">
            <v>2.5</v>
          </cell>
          <cell r="R33">
            <v>0</v>
          </cell>
          <cell r="S33">
            <v>2.5</v>
          </cell>
          <cell r="T33">
            <v>9.9626940543630784</v>
          </cell>
        </row>
        <row r="34">
          <cell r="C34" t="str">
            <v>Indian Overseas Bank</v>
          </cell>
          <cell r="D34" t="str">
            <v>India</v>
          </cell>
          <cell r="E34">
            <v>0</v>
          </cell>
          <cell r="F34" t="str">
            <v>Indian</v>
          </cell>
          <cell r="G34">
            <v>4.0842211943246198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4.0842211943246198</v>
          </cell>
          <cell r="Q34">
            <v>5</v>
          </cell>
          <cell r="R34">
            <v>2</v>
          </cell>
          <cell r="S34">
            <v>7</v>
          </cell>
          <cell r="T34">
            <v>11.08422119432462</v>
          </cell>
        </row>
        <row r="35">
          <cell r="C35" t="str">
            <v>Intesa Bci s.p.a.</v>
          </cell>
          <cell r="D35" t="str">
            <v>Italy</v>
          </cell>
          <cell r="E35">
            <v>0.15</v>
          </cell>
          <cell r="F35" t="str">
            <v>Foreign</v>
          </cell>
          <cell r="G35">
            <v>2.0544668659567831E-9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2.0544668659567831E-9</v>
          </cell>
          <cell r="Q35">
            <v>0</v>
          </cell>
          <cell r="R35">
            <v>0</v>
          </cell>
          <cell r="S35">
            <v>0</v>
          </cell>
          <cell r="T35">
            <v>2.0544668659567831E-9</v>
          </cell>
        </row>
        <row r="36">
          <cell r="C36" t="str">
            <v>Landesbank Schleswig Holstein Girozentrale</v>
          </cell>
          <cell r="D36" t="str">
            <v>Germany</v>
          </cell>
          <cell r="E36">
            <v>0.1</v>
          </cell>
          <cell r="F36" t="str">
            <v>Foreign</v>
          </cell>
          <cell r="G36">
            <v>4.0842211943246198</v>
          </cell>
          <cell r="H36">
            <v>0</v>
          </cell>
          <cell r="I36">
            <v>0</v>
          </cell>
          <cell r="J36">
            <v>0</v>
          </cell>
          <cell r="K36">
            <v>5.0336999999999996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9.1179211943246194</v>
          </cell>
          <cell r="Q36">
            <v>0</v>
          </cell>
          <cell r="R36">
            <v>0</v>
          </cell>
          <cell r="S36">
            <v>0</v>
          </cell>
          <cell r="T36">
            <v>9.1179211943246194</v>
          </cell>
        </row>
        <row r="37">
          <cell r="C37" t="str">
            <v>National Bank of Abu Dhabi</v>
          </cell>
          <cell r="D37" t="str">
            <v>UAE</v>
          </cell>
          <cell r="E37">
            <v>0.05</v>
          </cell>
          <cell r="F37" t="str">
            <v>Foreign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5</v>
          </cell>
          <cell r="R37">
            <v>4</v>
          </cell>
          <cell r="S37">
            <v>9</v>
          </cell>
          <cell r="T37">
            <v>9</v>
          </cell>
        </row>
        <row r="38">
          <cell r="C38" t="str">
            <v>National Bank of Kuwait</v>
          </cell>
          <cell r="D38" t="str">
            <v>Kuwait</v>
          </cell>
          <cell r="E38">
            <v>0.2</v>
          </cell>
          <cell r="F38" t="str">
            <v>Foreign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C39" t="str">
            <v>Norddeutsche Landesbank Girozentrale</v>
          </cell>
          <cell r="D39" t="str">
            <v>Germany</v>
          </cell>
          <cell r="E39">
            <v>0.1</v>
          </cell>
          <cell r="F39" t="str">
            <v>Foreign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C40" t="str">
            <v>Rabobank</v>
          </cell>
          <cell r="D40" t="str">
            <v>Netherlands</v>
          </cell>
          <cell r="E40">
            <v>0.1</v>
          </cell>
          <cell r="F40" t="str">
            <v>Foreign</v>
          </cell>
          <cell r="G40">
            <v>7.8151572553401589</v>
          </cell>
          <cell r="H40">
            <v>0</v>
          </cell>
          <cell r="I40">
            <v>0.88571654099999997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14.388680641120178</v>
          </cell>
          <cell r="Q40">
            <v>22.5</v>
          </cell>
          <cell r="R40">
            <v>0</v>
          </cell>
          <cell r="S40">
            <v>22.5</v>
          </cell>
          <cell r="T40">
            <v>36.888680641120175</v>
          </cell>
        </row>
        <row r="41">
          <cell r="C41" t="str">
            <v>SBI International Company (Mauritius) Ltd</v>
          </cell>
          <cell r="D41" t="str">
            <v>Mauritius</v>
          </cell>
          <cell r="E41">
            <v>0</v>
          </cell>
          <cell r="F41" t="str">
            <v>Indian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5</v>
          </cell>
          <cell r="R41">
            <v>0</v>
          </cell>
          <cell r="S41">
            <v>5</v>
          </cell>
          <cell r="T41">
            <v>5</v>
          </cell>
        </row>
        <row r="42">
          <cell r="C42" t="str">
            <v xml:space="preserve">Standard Chartered Bank </v>
          </cell>
          <cell r="D42" t="str">
            <v>UK</v>
          </cell>
          <cell r="E42">
            <v>0.1</v>
          </cell>
          <cell r="F42" t="str">
            <v>Foreign</v>
          </cell>
          <cell r="G42">
            <v>8.2235793747726209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2.6027198399001108</v>
          </cell>
          <cell r="N42">
            <v>0</v>
          </cell>
          <cell r="O42">
            <v>0</v>
          </cell>
          <cell r="P42">
            <v>27.540187953517695</v>
          </cell>
          <cell r="Q42">
            <v>30</v>
          </cell>
          <cell r="R42">
            <v>22.59</v>
          </cell>
          <cell r="S42">
            <v>52.59</v>
          </cell>
          <cell r="T42">
            <v>80.130187953517691</v>
          </cell>
        </row>
        <row r="43">
          <cell r="C43" t="str">
            <v>State Bank of India</v>
          </cell>
          <cell r="D43" t="str">
            <v>India</v>
          </cell>
          <cell r="E43">
            <v>0</v>
          </cell>
          <cell r="F43" t="str">
            <v>Indian</v>
          </cell>
          <cell r="G43">
            <v>4.0842211943246198</v>
          </cell>
          <cell r="H43">
            <v>17.149999999999999</v>
          </cell>
          <cell r="I43">
            <v>0</v>
          </cell>
          <cell r="J43">
            <v>0</v>
          </cell>
          <cell r="K43">
            <v>9</v>
          </cell>
          <cell r="L43">
            <v>1.4350000000000001</v>
          </cell>
          <cell r="M43">
            <v>2.6027198399001108</v>
          </cell>
          <cell r="N43">
            <v>0</v>
          </cell>
          <cell r="O43">
            <v>0</v>
          </cell>
          <cell r="P43">
            <v>67.403970785389717</v>
          </cell>
          <cell r="Q43">
            <v>52.5</v>
          </cell>
          <cell r="R43">
            <v>25</v>
          </cell>
          <cell r="S43">
            <v>77.5</v>
          </cell>
          <cell r="T43">
            <v>144.90397078538973</v>
          </cell>
        </row>
        <row r="44">
          <cell r="C44" t="str">
            <v>Sumitomo Mitsui Banking Corporation</v>
          </cell>
          <cell r="D44" t="str">
            <v>Japan</v>
          </cell>
          <cell r="E44">
            <v>0.1</v>
          </cell>
          <cell r="F44" t="str">
            <v>Foreign</v>
          </cell>
          <cell r="G44">
            <v>5.7179096720544669</v>
          </cell>
          <cell r="H44">
            <v>0</v>
          </cell>
          <cell r="I44">
            <v>1.0644210000000001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13.617724129528121</v>
          </cell>
          <cell r="Q44">
            <v>6</v>
          </cell>
          <cell r="R44">
            <v>0</v>
          </cell>
          <cell r="S44">
            <v>6</v>
          </cell>
          <cell r="T44">
            <v>19.617724129528121</v>
          </cell>
        </row>
        <row r="45">
          <cell r="C45" t="str">
            <v>Syndicate Bank</v>
          </cell>
          <cell r="D45" t="str">
            <v>India</v>
          </cell>
          <cell r="E45">
            <v>0</v>
          </cell>
          <cell r="F45" t="str">
            <v>Foreign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10</v>
          </cell>
          <cell r="R45">
            <v>0</v>
          </cell>
          <cell r="S45">
            <v>10</v>
          </cell>
          <cell r="T45">
            <v>10</v>
          </cell>
        </row>
        <row r="46">
          <cell r="C46" t="str">
            <v>The Arab Investment Company S.A.A. (OBU)</v>
          </cell>
          <cell r="D46" t="str">
            <v>Saudi Arabia</v>
          </cell>
          <cell r="E46">
            <v>0.2</v>
          </cell>
          <cell r="F46" t="str">
            <v>Foreign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6</v>
          </cell>
          <cell r="R46">
            <v>4</v>
          </cell>
          <cell r="S46">
            <v>10</v>
          </cell>
          <cell r="T46">
            <v>10</v>
          </cell>
        </row>
        <row r="47">
          <cell r="C47" t="str">
            <v>The Bank of Tokyo-Mitsubishi, Ltd.</v>
          </cell>
          <cell r="D47" t="str">
            <v>Japan</v>
          </cell>
          <cell r="E47">
            <v>0.1</v>
          </cell>
          <cell r="F47" t="str">
            <v>Foreign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C48" t="str">
            <v>The Dai-Ichi Kangyo Bank</v>
          </cell>
          <cell r="D48" t="str">
            <v>Japan</v>
          </cell>
          <cell r="E48">
            <v>0.1</v>
          </cell>
          <cell r="F48" t="str">
            <v>Foreign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C49" t="str">
            <v>Mizuho Corporate Bank, Ltd</v>
          </cell>
          <cell r="D49" t="str">
            <v>Japan</v>
          </cell>
          <cell r="E49">
            <v>0.1</v>
          </cell>
          <cell r="F49" t="str">
            <v>Foreign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1.4350000000000001</v>
          </cell>
          <cell r="M49">
            <v>0</v>
          </cell>
          <cell r="N49">
            <v>0</v>
          </cell>
          <cell r="O49">
            <v>0</v>
          </cell>
          <cell r="P49">
            <v>10.650141012320024</v>
          </cell>
          <cell r="Q49">
            <v>0</v>
          </cell>
          <cell r="R49">
            <v>7.5</v>
          </cell>
          <cell r="S49">
            <v>7.5</v>
          </cell>
          <cell r="T49">
            <v>18.150141012320024</v>
          </cell>
        </row>
        <row r="50">
          <cell r="C50" t="str">
            <v>The Int'l Commercial Bank of China</v>
          </cell>
          <cell r="D50" t="str">
            <v>Taiwan</v>
          </cell>
          <cell r="E50">
            <v>0.2</v>
          </cell>
          <cell r="F50" t="str">
            <v>Foreign</v>
          </cell>
          <cell r="G50">
            <v>4.0842211943246198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4.0842211943246198</v>
          </cell>
          <cell r="Q50">
            <v>0</v>
          </cell>
          <cell r="R50">
            <v>0</v>
          </cell>
          <cell r="S50">
            <v>0</v>
          </cell>
          <cell r="T50">
            <v>4.0842211943246198</v>
          </cell>
        </row>
        <row r="51">
          <cell r="C51" t="str">
            <v>The Norinchukin Bank</v>
          </cell>
          <cell r="D51" t="str">
            <v>Japan</v>
          </cell>
          <cell r="E51">
            <v>0.1</v>
          </cell>
          <cell r="F51" t="str">
            <v>Foreign</v>
          </cell>
          <cell r="G51">
            <v>0</v>
          </cell>
          <cell r="H51">
            <v>0</v>
          </cell>
          <cell r="I51">
            <v>0.88571654099999997</v>
          </cell>
          <cell r="J51">
            <v>0</v>
          </cell>
          <cell r="K51">
            <v>0</v>
          </cell>
          <cell r="L51">
            <v>1.425</v>
          </cell>
          <cell r="M51">
            <v>0</v>
          </cell>
          <cell r="N51">
            <v>0</v>
          </cell>
          <cell r="O51">
            <v>0</v>
          </cell>
          <cell r="P51">
            <v>17.149447387561228</v>
          </cell>
          <cell r="Q51">
            <v>9</v>
          </cell>
          <cell r="R51">
            <v>14.5</v>
          </cell>
          <cell r="S51">
            <v>23.5</v>
          </cell>
          <cell r="T51">
            <v>40.649447387561224</v>
          </cell>
        </row>
        <row r="52">
          <cell r="C52" t="str">
            <v>Toronto Dominion (SEA) Ltd</v>
          </cell>
          <cell r="D52" t="str">
            <v>Canada</v>
          </cell>
          <cell r="E52">
            <v>0.15</v>
          </cell>
          <cell r="F52" t="str">
            <v>Foreign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C53" t="str">
            <v>Toronto Dominion Bank</v>
          </cell>
          <cell r="D53" t="str">
            <v>Canada</v>
          </cell>
          <cell r="E53">
            <v>0.15</v>
          </cell>
          <cell r="F53" t="str">
            <v>Foreign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C54" t="str">
            <v>UCO  Bank</v>
          </cell>
          <cell r="D54" t="str">
            <v>India</v>
          </cell>
          <cell r="E54">
            <v>0</v>
          </cell>
          <cell r="F54" t="str">
            <v>Indian</v>
          </cell>
          <cell r="G54">
            <v>4.0842211943246198</v>
          </cell>
          <cell r="H54">
            <v>0</v>
          </cell>
          <cell r="I54">
            <v>0</v>
          </cell>
          <cell r="J54">
            <v>0</v>
          </cell>
          <cell r="K54">
            <v>2.7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6.78422119432462</v>
          </cell>
          <cell r="Q54">
            <v>12</v>
          </cell>
          <cell r="R54">
            <v>4</v>
          </cell>
          <cell r="S54">
            <v>16</v>
          </cell>
          <cell r="T54">
            <v>22.784221194324619</v>
          </cell>
        </row>
        <row r="55">
          <cell r="C55" t="str">
            <v>UFJ Bank Limited</v>
          </cell>
          <cell r="D55" t="str">
            <v>Japan</v>
          </cell>
          <cell r="E55">
            <v>0.1</v>
          </cell>
          <cell r="F55" t="str">
            <v>Foreign</v>
          </cell>
          <cell r="G55">
            <v>6.5347539109193908</v>
          </cell>
          <cell r="H55">
            <v>0</v>
          </cell>
          <cell r="I55">
            <v>1.0644210000000001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14.434568368393045</v>
          </cell>
          <cell r="Q55">
            <v>22.5</v>
          </cell>
          <cell r="R55">
            <v>0</v>
          </cell>
          <cell r="S55">
            <v>22.5</v>
          </cell>
          <cell r="T55">
            <v>36.934568368393045</v>
          </cell>
        </row>
        <row r="56">
          <cell r="C56" t="str">
            <v>UniCredito Italiano</v>
          </cell>
          <cell r="D56" t="str">
            <v>Italy</v>
          </cell>
          <cell r="E56">
            <v>0.15</v>
          </cell>
          <cell r="F56" t="str">
            <v>Foreign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C57" t="str">
            <v>Union de Banques Arabes et Francaises</v>
          </cell>
          <cell r="D57" t="str">
            <v>France</v>
          </cell>
          <cell r="E57">
            <v>0.1</v>
          </cell>
          <cell r="F57" t="str">
            <v>Foreign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4</v>
          </cell>
          <cell r="S57">
            <v>4</v>
          </cell>
          <cell r="T57">
            <v>4</v>
          </cell>
        </row>
        <row r="58">
          <cell r="C58" t="str">
            <v>Westdeutsche Landesbank</v>
          </cell>
          <cell r="D58" t="str">
            <v>Germany</v>
          </cell>
          <cell r="E58">
            <v>0.1</v>
          </cell>
          <cell r="F58" t="str">
            <v>Foreign</v>
          </cell>
          <cell r="G58">
            <v>6.4861516787069284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6.4861516787069284</v>
          </cell>
          <cell r="Q58">
            <v>0</v>
          </cell>
          <cell r="R58">
            <v>0</v>
          </cell>
          <cell r="S58">
            <v>0</v>
          </cell>
          <cell r="T58">
            <v>6.4861516787069284</v>
          </cell>
        </row>
        <row r="59">
          <cell r="C59" t="str">
            <v>TOTAL</v>
          </cell>
          <cell r="G59">
            <v>78.584500000000006</v>
          </cell>
          <cell r="H59">
            <v>17.149999999999999</v>
          </cell>
          <cell r="I59">
            <v>4.4285827050000002</v>
          </cell>
          <cell r="J59">
            <v>0</v>
          </cell>
          <cell r="K59">
            <v>36.983699999999999</v>
          </cell>
          <cell r="L59">
            <v>14.241316274000003</v>
          </cell>
          <cell r="M59">
            <v>13.013599199500554</v>
          </cell>
          <cell r="N59">
            <v>0</v>
          </cell>
          <cell r="O59">
            <v>45.951944450000006</v>
          </cell>
          <cell r="P59">
            <v>440.3184129410318</v>
          </cell>
          <cell r="Q59">
            <v>500</v>
          </cell>
          <cell r="R59">
            <v>250</v>
          </cell>
          <cell r="S59">
            <v>750</v>
          </cell>
          <cell r="T59">
            <v>1190.3184129410313</v>
          </cell>
        </row>
        <row r="60">
          <cell r="G60" t="str">
            <v xml:space="preserve"> </v>
          </cell>
          <cell r="H60" t="str">
            <v xml:space="preserve"> </v>
          </cell>
          <cell r="I60" t="str">
            <v xml:space="preserve"> </v>
          </cell>
          <cell r="J60" t="str">
            <v xml:space="preserve"> </v>
          </cell>
          <cell r="K60" t="str">
            <v xml:space="preserve"> </v>
          </cell>
          <cell r="L60" t="str">
            <v xml:space="preserve"> </v>
          </cell>
          <cell r="M60" t="str">
            <v xml:space="preserve">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Borrowings Summary"/>
      <sheetName val="Limit Summary"/>
      <sheetName val="Maturity Profile"/>
      <sheetName val="Inter-corporate Deposits"/>
      <sheetName val="Bank-CC&amp;WCDL"/>
      <sheetName val="MIBOR Calc for ST Loans"/>
      <sheetName val="Short Term Loans"/>
      <sheetName val="Medium Term Loans"/>
      <sheetName val="Commercial Paper"/>
      <sheetName val="FCNR(B) Loans"/>
      <sheetName val="MIBOR NCDs"/>
      <sheetName val="MIBOR Computation"/>
      <sheetName val="Short Term NCDs"/>
      <sheetName val="MEDIUM TERM NCDs"/>
      <sheetName val="Securitisation"/>
      <sheetName val="Investments"/>
      <sheetName val="SLR-Status"/>
      <sheetName val="SLR-Portfolio"/>
      <sheetName val="Instrument-wise Profile"/>
      <sheetName val="Intermediarywisemobilisations"/>
      <sheetName val="MF-Summary"/>
      <sheetName val="Float Management"/>
      <sheetName val="Bank Balances"/>
      <sheetName val="Market Rates"/>
      <sheetName val="Forex Rates Monitor"/>
      <sheetName val="Interest Cost Monitor - Rs."/>
      <sheetName val="May-2003-Cashflows"/>
      <sheetName val="Market News"/>
      <sheetName val="Data Analysis-StateBankPatia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Borrowings Summary"/>
      <sheetName val="Limit Summary"/>
      <sheetName val="Maturity Profile"/>
      <sheetName val="Inter-corporate Deposits"/>
      <sheetName val="Bank-CC&amp;WCDL"/>
      <sheetName val="MIBOR Calc for ST Loans"/>
      <sheetName val="Short Term Loans"/>
      <sheetName val="Medium Term Loans"/>
      <sheetName val="Commercial Paper"/>
      <sheetName val="FCNR(B) Loans"/>
      <sheetName val="MIBOR NCDs"/>
      <sheetName val="MIBOR Computation"/>
      <sheetName val="Short Term NCDs"/>
      <sheetName val="MEDIUM TERM NCDs"/>
      <sheetName val="Securitisation"/>
      <sheetName val="Investments"/>
      <sheetName val="SLR-Status"/>
      <sheetName val="SLR-Portfolio"/>
      <sheetName val="Instrument-wise Profile"/>
      <sheetName val="Intermediarywisemobilisations"/>
      <sheetName val="MF-Summary"/>
      <sheetName val="Float Management"/>
      <sheetName val="Bank Balances"/>
      <sheetName val="Market Rates"/>
      <sheetName val="Forex Rates Monitor"/>
      <sheetName val="Interest Cost Monitor - Rs."/>
      <sheetName val="May-2003-Cashflows"/>
      <sheetName val="Market News"/>
      <sheetName val="Data Analysis-StateBankPatia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COVER"/>
      <sheetName val="INDEX"/>
      <sheetName val="BAL"/>
      <sheetName val="P&amp;L"/>
      <sheetName val="NOTES "/>
    </sheetNames>
    <sheetDataSet>
      <sheetData sheetId="0" refreshError="1">
        <row r="2">
          <cell r="B2" t="str">
            <v>RELIANCE INFOCOM B.V., Amsterdam</v>
          </cell>
        </row>
        <row r="4">
          <cell r="B4" t="str">
            <v>June 30, 2003</v>
          </cell>
        </row>
        <row r="5">
          <cell r="B5" t="str">
            <v>March 31, 2003</v>
          </cell>
        </row>
        <row r="11">
          <cell r="B11" t="str">
            <v>Balance Sheet as at June 30, 2003</v>
          </cell>
        </row>
        <row r="12">
          <cell r="B12" t="str">
            <v xml:space="preserve">Profit and Loss Account for the period </v>
          </cell>
        </row>
        <row r="13">
          <cell r="B13" t="str">
            <v>April 1, 2003 through June 30, 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5">
          <cell r="F45">
            <v>1061673</v>
          </cell>
          <cell r="H45">
            <v>1061673</v>
          </cell>
        </row>
        <row r="61">
          <cell r="H61">
            <v>1112000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-SHEET"/>
      <sheetName val="goiwbln"/>
      <sheetName val="WB0203-OLDLOAN"/>
      <sheetName val="WBLOLDLOAN-ACCRD"/>
      <sheetName val="BAASIALOAN"/>
      <sheetName val="SBI-BAHRAIN"/>
      <sheetName val="intsch"/>
      <sheetName val="ACCRSCH"/>
      <sheetName val="SWAP"/>
      <sheetName val="erv"/>
      <sheetName val="ERVCAP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esreqsum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version Issues"/>
      <sheetName val="Working Sheet"/>
      <sheetName val="Opex Computation"/>
      <sheetName val="Capacity Computation"/>
      <sheetName val="Capex Model"/>
      <sheetName val="Vendor Annexure"/>
      <sheetName val="Capex"/>
      <sheetName val="Labour tool --&gt;"/>
      <sheetName val="Tnxs Input"/>
      <sheetName val="Indirect Hours Input Sheet"/>
      <sheetName val="Output Sheet"/>
      <sheetName val="Const Costs"/>
      <sheetName val="Input"/>
      <sheetName val="CAR"/>
      <sheetName val="Summ"/>
      <sheetName val="Book"/>
      <sheetName val="CashFlow"/>
      <sheetName val="Sensitiv"/>
      <sheetName val="Calc"/>
      <sheetName val="Sales"/>
      <sheetName val="Capacity"/>
      <sheetName val="Macro"/>
      <sheetName val="ModelExport"/>
      <sheetName val="Model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G3">
            <v>9</v>
          </cell>
        </row>
        <row r="7">
          <cell r="C7">
            <v>12</v>
          </cell>
        </row>
        <row r="23">
          <cell r="C23">
            <v>3081.768</v>
          </cell>
        </row>
        <row r="28">
          <cell r="C28">
            <v>16532.835567181024</v>
          </cell>
        </row>
        <row r="38">
          <cell r="C38">
            <v>200</v>
          </cell>
        </row>
        <row r="68">
          <cell r="C68">
            <v>9</v>
          </cell>
        </row>
        <row r="85">
          <cell r="D85">
            <v>0.33660000000000001</v>
          </cell>
        </row>
        <row r="95">
          <cell r="D95">
            <v>0.11</v>
          </cell>
        </row>
      </sheetData>
      <sheetData sheetId="13"/>
      <sheetData sheetId="14"/>
      <sheetData sheetId="15">
        <row r="16">
          <cell r="B16">
            <v>0</v>
          </cell>
        </row>
        <row r="58">
          <cell r="B58">
            <v>65700</v>
          </cell>
          <cell r="C58">
            <v>75551.715000000011</v>
          </cell>
          <cell r="D58">
            <v>86865.584321250004</v>
          </cell>
        </row>
      </sheetData>
      <sheetData sheetId="16">
        <row r="38">
          <cell r="E38">
            <v>-8.602135786583423E-2</v>
          </cell>
        </row>
      </sheetData>
      <sheetData sheetId="17"/>
      <sheetData sheetId="18">
        <row r="62">
          <cell r="C62">
            <v>32610.195</v>
          </cell>
        </row>
      </sheetData>
      <sheetData sheetId="19"/>
      <sheetData sheetId="20"/>
      <sheetData sheetId="21">
        <row r="5">
          <cell r="B5" t="str">
            <v>Other Metros</v>
          </cell>
        </row>
      </sheetData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-JUNE-2003-8thjul"/>
      <sheetName val="COA-IPCL"/>
      <sheetName val="SMRY"/>
      <sheetName val="Stt-A"/>
      <sheetName val="Stt-B"/>
      <sheetName val="Stt-C"/>
      <sheetName val="Stt-D"/>
      <sheetName val="Stt-E"/>
      <sheetName val="Stt-F"/>
      <sheetName val="Stt-G"/>
      <sheetName val="Stt-H"/>
      <sheetName val="Stt-I"/>
      <sheetName val="Inv"/>
      <sheetName val="dtl reqd"/>
      <sheetName val="SC-E"/>
      <sheetName val="SC-E-02-03"/>
      <sheetName val="GRPLED"/>
      <sheetName val="Sec Unsecloan"/>
      <sheetName val="5NC"/>
      <sheetName val="5GC"/>
      <sheetName val="5BC"/>
      <sheetName val="FUNDFLOW"/>
      <sheetName val="fundflow sum"/>
      <sheetName val="HOformat"/>
      <sheetName val="MIS"/>
      <sheetName val="TB-JUNE-2003-18.7.03"/>
      <sheetName val="CENVAT Reco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">
          <cell r="C4">
            <v>37711</v>
          </cell>
          <cell r="D4">
            <v>37772</v>
          </cell>
          <cell r="E4" t="str">
            <v>Additions</v>
          </cell>
        </row>
        <row r="6">
          <cell r="C6">
            <v>-13090620</v>
          </cell>
          <cell r="D6">
            <v>-13410085</v>
          </cell>
          <cell r="E6">
            <v>-319465</v>
          </cell>
          <cell r="F6" t="str">
            <v>LL-P</v>
          </cell>
        </row>
        <row r="7">
          <cell r="C7">
            <v>-254321947.38999999</v>
          </cell>
          <cell r="D7">
            <v>-268765907.38999999</v>
          </cell>
          <cell r="E7">
            <v>-14443960</v>
          </cell>
          <cell r="F7" t="str">
            <v>B-P</v>
          </cell>
        </row>
        <row r="8">
          <cell r="C8">
            <v>-10066556336.5</v>
          </cell>
          <cell r="D8">
            <v>-10719420687.5</v>
          </cell>
          <cell r="E8">
            <v>-652864351</v>
          </cell>
          <cell r="F8" t="str">
            <v>P-P</v>
          </cell>
        </row>
        <row r="9">
          <cell r="C9">
            <v>-99623652.349999994</v>
          </cell>
          <cell r="D9">
            <v>-103715386.20999999</v>
          </cell>
          <cell r="E9">
            <v>-4091733.8599999994</v>
          </cell>
          <cell r="F9" t="str">
            <v>F-P</v>
          </cell>
        </row>
        <row r="10">
          <cell r="C10">
            <v>-14816756.939999999</v>
          </cell>
          <cell r="D10">
            <v>-15394197.939999999</v>
          </cell>
          <cell r="E10">
            <v>-577441</v>
          </cell>
          <cell r="F10" t="str">
            <v>V-P</v>
          </cell>
        </row>
        <row r="11">
          <cell r="C11">
            <v>-397163197.38</v>
          </cell>
          <cell r="D11">
            <v>-409432762.38</v>
          </cell>
          <cell r="E11">
            <v>-12269565</v>
          </cell>
          <cell r="F11" t="str">
            <v>J-P</v>
          </cell>
        </row>
        <row r="13">
          <cell r="C13">
            <v>-10845572510.559999</v>
          </cell>
          <cell r="D13">
            <v>-11530139026.419998</v>
          </cell>
          <cell r="E13">
            <v>-684566515.86000001</v>
          </cell>
        </row>
        <row r="15">
          <cell r="C15">
            <v>126867959</v>
          </cell>
          <cell r="D15">
            <v>126867959</v>
          </cell>
          <cell r="E15">
            <v>0</v>
          </cell>
          <cell r="F15" t="str">
            <v>LL-G</v>
          </cell>
        </row>
        <row r="16">
          <cell r="C16">
            <v>430835312</v>
          </cell>
          <cell r="D16">
            <v>430835312</v>
          </cell>
          <cell r="E16">
            <v>0</v>
          </cell>
          <cell r="F16" t="str">
            <v>LF-G</v>
          </cell>
        </row>
        <row r="17">
          <cell r="C17">
            <v>2705754761.23</v>
          </cell>
          <cell r="D17">
            <v>2705754761.23</v>
          </cell>
          <cell r="E17">
            <v>0</v>
          </cell>
          <cell r="F17" t="str">
            <v>B-G</v>
          </cell>
        </row>
        <row r="18">
          <cell r="C18">
            <v>849763.2</v>
          </cell>
          <cell r="D18">
            <v>1290640.76</v>
          </cell>
          <cell r="E18">
            <v>440877.56000000006</v>
          </cell>
          <cell r="F18" t="str">
            <v>P-G</v>
          </cell>
        </row>
        <row r="19">
          <cell r="C19">
            <v>49430776341.860001</v>
          </cell>
          <cell r="D19">
            <v>49379420063.860001</v>
          </cell>
          <cell r="E19">
            <v>-51356278</v>
          </cell>
          <cell r="F19" t="str">
            <v>P-G</v>
          </cell>
        </row>
        <row r="20">
          <cell r="C20">
            <v>13846000.869999999</v>
          </cell>
          <cell r="D20">
            <v>13846000.869999999</v>
          </cell>
          <cell r="E20">
            <v>0</v>
          </cell>
          <cell r="F20" t="str">
            <v>P-G</v>
          </cell>
        </row>
        <row r="21">
          <cell r="C21">
            <v>3583080.89</v>
          </cell>
          <cell r="D21">
            <v>6798853.4199999999</v>
          </cell>
          <cell r="E21">
            <v>3215772.53</v>
          </cell>
          <cell r="F21" t="str">
            <v>P-G</v>
          </cell>
        </row>
        <row r="22">
          <cell r="C22">
            <v>53746088</v>
          </cell>
          <cell r="D22">
            <v>53746088</v>
          </cell>
          <cell r="E22">
            <v>0</v>
          </cell>
          <cell r="F22" t="str">
            <v>P-G</v>
          </cell>
        </row>
        <row r="23">
          <cell r="C23">
            <v>1111071.45</v>
          </cell>
          <cell r="D23">
            <v>5881987.7599999998</v>
          </cell>
          <cell r="E23">
            <v>4770916.3099999996</v>
          </cell>
          <cell r="F23" t="str">
            <v>F-G</v>
          </cell>
        </row>
        <row r="24">
          <cell r="C24">
            <v>167387219.22999999</v>
          </cell>
          <cell r="D24">
            <v>167791416.22999999</v>
          </cell>
          <cell r="E24">
            <v>404197</v>
          </cell>
          <cell r="F24" t="str">
            <v>F-G</v>
          </cell>
        </row>
        <row r="25">
          <cell r="C25">
            <v>21240159.940000001</v>
          </cell>
          <cell r="D25">
            <v>21240159.940000001</v>
          </cell>
          <cell r="E25">
            <v>0</v>
          </cell>
          <cell r="F25" t="str">
            <v>V-G</v>
          </cell>
        </row>
        <row r="26">
          <cell r="C26">
            <v>555701032.70000005</v>
          </cell>
          <cell r="D26">
            <v>555701032.70000005</v>
          </cell>
          <cell r="E26">
            <v>0</v>
          </cell>
          <cell r="F26" t="str">
            <v>J-G</v>
          </cell>
        </row>
        <row r="27">
          <cell r="C27">
            <v>48817255.609999999</v>
          </cell>
          <cell r="D27">
            <v>51066966.609999999</v>
          </cell>
          <cell r="E27">
            <v>2249711</v>
          </cell>
          <cell r="F27" t="str">
            <v>W-G</v>
          </cell>
        </row>
        <row r="28">
          <cell r="C28">
            <v>4046966</v>
          </cell>
          <cell r="D28">
            <v>4046966</v>
          </cell>
          <cell r="E28">
            <v>0</v>
          </cell>
          <cell r="F28" t="str">
            <v>W-G</v>
          </cell>
        </row>
        <row r="30">
          <cell r="C30">
            <v>53564563011.980003</v>
          </cell>
          <cell r="D30">
            <v>53524288208.380005</v>
          </cell>
          <cell r="E30">
            <v>-40274803.599999994</v>
          </cell>
        </row>
        <row r="32">
          <cell r="C32">
            <v>1281367</v>
          </cell>
          <cell r="D32">
            <v>319465</v>
          </cell>
          <cell r="E32">
            <v>319465</v>
          </cell>
          <cell r="F32" t="str">
            <v>LL-D</v>
          </cell>
        </row>
        <row r="33">
          <cell r="C33">
            <v>58571663.219999999</v>
          </cell>
          <cell r="D33">
            <v>14435633</v>
          </cell>
          <cell r="E33">
            <v>14435633</v>
          </cell>
          <cell r="F33" t="str">
            <v>B-D</v>
          </cell>
        </row>
        <row r="34">
          <cell r="C34">
            <v>2520980707.6999998</v>
          </cell>
          <cell r="D34">
            <v>628294057</v>
          </cell>
          <cell r="E34">
            <v>628294057</v>
          </cell>
          <cell r="F34" t="str">
            <v>P-D</v>
          </cell>
        </row>
        <row r="35">
          <cell r="D35">
            <v>3131851</v>
          </cell>
          <cell r="E35">
            <v>3131851</v>
          </cell>
          <cell r="F35" t="str">
            <v>P-D</v>
          </cell>
        </row>
        <row r="36">
          <cell r="C36">
            <v>15997955</v>
          </cell>
          <cell r="D36">
            <v>959882.86</v>
          </cell>
          <cell r="E36">
            <v>959882.86</v>
          </cell>
          <cell r="F36" t="str">
            <v>F-D</v>
          </cell>
        </row>
        <row r="37">
          <cell r="C37">
            <v>2316115</v>
          </cell>
          <cell r="D37">
            <v>577441</v>
          </cell>
          <cell r="E37">
            <v>577441</v>
          </cell>
          <cell r="F37" t="str">
            <v>V-D</v>
          </cell>
        </row>
        <row r="38">
          <cell r="C38">
            <v>49213090</v>
          </cell>
          <cell r="D38">
            <v>12269565</v>
          </cell>
          <cell r="E38">
            <v>12269565</v>
          </cell>
          <cell r="F38" t="str">
            <v>J-D</v>
          </cell>
        </row>
        <row r="40">
          <cell r="C40">
            <v>2648360897.9199996</v>
          </cell>
          <cell r="D40">
            <v>659987894.86000001</v>
          </cell>
          <cell r="E40">
            <v>659987894.86000001</v>
          </cell>
        </row>
        <row r="42">
          <cell r="C42" t="str">
            <v>depn Vs addn in Cum Depn</v>
          </cell>
          <cell r="E42">
            <v>-245.78621000000001</v>
          </cell>
        </row>
        <row r="43">
          <cell r="C43" t="str">
            <v>Diff</v>
          </cell>
          <cell r="E43">
            <v>6851.8756486000002</v>
          </cell>
        </row>
        <row r="44">
          <cell r="E44">
            <v>-6845.6651585999998</v>
          </cell>
        </row>
        <row r="45">
          <cell r="E45">
            <v>6.2104900000003909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7">
          <cell r="B7">
            <v>1000</v>
          </cell>
          <cell r="C7" t="str">
            <v>Funds Transfers</v>
          </cell>
          <cell r="E7">
            <v>4400000</v>
          </cell>
          <cell r="F7">
            <v>-4400000</v>
          </cell>
        </row>
        <row r="8">
          <cell r="B8">
            <v>3000</v>
          </cell>
          <cell r="C8" t="str">
            <v>Other Transfers</v>
          </cell>
          <cell r="F8">
            <v>0</v>
          </cell>
        </row>
        <row r="9">
          <cell r="B9">
            <v>3100</v>
          </cell>
          <cell r="C9" t="str">
            <v>Other Transfers - Stock</v>
          </cell>
          <cell r="D9">
            <v>4498.1000000000004</v>
          </cell>
          <cell r="F9">
            <v>4498.1000000000004</v>
          </cell>
        </row>
        <row r="10">
          <cell r="B10">
            <v>9000</v>
          </cell>
          <cell r="C10" t="str">
            <v>Upload from legacy system Control Account</v>
          </cell>
          <cell r="F10">
            <v>0</v>
          </cell>
        </row>
        <row r="11">
          <cell r="B11">
            <v>9997</v>
          </cell>
          <cell r="C11" t="str">
            <v>Excise Control Account - Initial upload</v>
          </cell>
          <cell r="F11">
            <v>0</v>
          </cell>
        </row>
        <row r="12">
          <cell r="B12">
            <v>9999</v>
          </cell>
          <cell r="C12" t="str">
            <v>Stock Control Account - Trf from legacy system</v>
          </cell>
          <cell r="F12">
            <v>0</v>
          </cell>
        </row>
        <row r="13">
          <cell r="B13">
            <v>1115000</v>
          </cell>
          <cell r="C13" t="str">
            <v>Share Premium On Issue Of Shares</v>
          </cell>
          <cell r="D13">
            <v>25806950</v>
          </cell>
          <cell r="F13">
            <v>25806950</v>
          </cell>
        </row>
        <row r="14">
          <cell r="B14">
            <v>1135000</v>
          </cell>
          <cell r="C14" t="str">
            <v>General Reserve</v>
          </cell>
          <cell r="D14">
            <v>149583</v>
          </cell>
          <cell r="F14">
            <v>149583</v>
          </cell>
        </row>
        <row r="15">
          <cell r="B15">
            <v>1140000</v>
          </cell>
          <cell r="C15" t="str">
            <v>Profit And Loss Account</v>
          </cell>
          <cell r="D15">
            <v>1046334104.83</v>
          </cell>
          <cell r="F15">
            <v>1046334104.83</v>
          </cell>
        </row>
        <row r="16">
          <cell r="B16">
            <v>1500000</v>
          </cell>
          <cell r="C16" t="str">
            <v>Secured Deb-Non Convertible-INR</v>
          </cell>
          <cell r="E16">
            <v>5846669500</v>
          </cell>
          <cell r="F16">
            <v>-5846669500</v>
          </cell>
        </row>
        <row r="17">
          <cell r="B17">
            <v>2300770</v>
          </cell>
          <cell r="C17" t="str">
            <v>HDFC Bank - A/c 300110000011 - Main</v>
          </cell>
          <cell r="E17">
            <v>13624494.1</v>
          </cell>
          <cell r="F17">
            <v>-13624494.1</v>
          </cell>
        </row>
        <row r="18">
          <cell r="B18">
            <v>2300771</v>
          </cell>
          <cell r="C18" t="str">
            <v>HDFC Bank - A/c 300110000011 - Payments</v>
          </cell>
          <cell r="E18">
            <v>5003660</v>
          </cell>
          <cell r="F18">
            <v>-5003660</v>
          </cell>
        </row>
        <row r="19">
          <cell r="B19">
            <v>2300772</v>
          </cell>
          <cell r="C19" t="str">
            <v>HDFC Bank - A/c 300110000011 - Receipts</v>
          </cell>
          <cell r="F19">
            <v>0</v>
          </cell>
        </row>
        <row r="20">
          <cell r="B20">
            <v>2300780</v>
          </cell>
          <cell r="C20" t="str">
            <v>State Bank of India -  A/c 1608050071 - Main</v>
          </cell>
          <cell r="E20">
            <v>15533113.720000001</v>
          </cell>
          <cell r="F20">
            <v>-15533113.720000001</v>
          </cell>
        </row>
        <row r="21">
          <cell r="B21">
            <v>2300781</v>
          </cell>
          <cell r="C21" t="str">
            <v>State Bank of India -  A/c 1608050071 - Payment</v>
          </cell>
          <cell r="E21">
            <v>7740028</v>
          </cell>
          <cell r="F21">
            <v>-7740028</v>
          </cell>
        </row>
        <row r="22">
          <cell r="B22">
            <v>2300782</v>
          </cell>
          <cell r="C22" t="str">
            <v>State Bank of India -  A/c 1608050071 - Receipt</v>
          </cell>
          <cell r="D22">
            <v>14000</v>
          </cell>
          <cell r="F22">
            <v>14000</v>
          </cell>
        </row>
        <row r="23">
          <cell r="B23">
            <v>2300900</v>
          </cell>
          <cell r="C23" t="str">
            <v>(IPCL) SBI - 01600050682 - Bharuch - Main</v>
          </cell>
          <cell r="E23">
            <v>12666340.699999999</v>
          </cell>
          <cell r="F23">
            <v>-12666340.699999999</v>
          </cell>
        </row>
        <row r="24">
          <cell r="B24">
            <v>2300901</v>
          </cell>
          <cell r="C24" t="str">
            <v>(IPCL) SBI - 01600050682 - Bharuch - Payment</v>
          </cell>
          <cell r="E24">
            <v>429313</v>
          </cell>
          <cell r="F24">
            <v>-429313</v>
          </cell>
        </row>
        <row r="25">
          <cell r="B25">
            <v>2300902</v>
          </cell>
          <cell r="C25" t="str">
            <v>(IPCL) SBI - 01600050682 - Bharuch - Receipt</v>
          </cell>
          <cell r="F25">
            <v>0</v>
          </cell>
        </row>
        <row r="26">
          <cell r="B26">
            <v>2550100</v>
          </cell>
          <cell r="C26" t="str">
            <v>Unsecured Fixed Rate Bonds</v>
          </cell>
          <cell r="E26">
            <v>4850000000</v>
          </cell>
          <cell r="F26">
            <v>-4850000000</v>
          </cell>
        </row>
        <row r="27">
          <cell r="B27">
            <v>2600500</v>
          </cell>
          <cell r="C27" t="str">
            <v>Unsecured Term Loans fm Banks-FC</v>
          </cell>
          <cell r="E27">
            <v>2942364511.96</v>
          </cell>
          <cell r="F27">
            <v>-2942364511.96</v>
          </cell>
        </row>
        <row r="28">
          <cell r="B28">
            <v>2710000</v>
          </cell>
          <cell r="C28" t="str">
            <v>Unsecured Short Term Loans fm Financial Inst</v>
          </cell>
          <cell r="E28">
            <v>500000000</v>
          </cell>
          <cell r="F28">
            <v>-500000000</v>
          </cell>
        </row>
        <row r="29">
          <cell r="B29">
            <v>3000000</v>
          </cell>
          <cell r="C29" t="str">
            <v>Sundry Creditors - Supplies (Domestic)</v>
          </cell>
          <cell r="E29">
            <v>407673255.69</v>
          </cell>
          <cell r="F29">
            <v>-407673255.69</v>
          </cell>
        </row>
        <row r="30">
          <cell r="B30">
            <v>3000100</v>
          </cell>
          <cell r="C30" t="str">
            <v>Retention Payable - Supplies (Domestic)</v>
          </cell>
          <cell r="E30">
            <v>31157819.43</v>
          </cell>
          <cell r="F30">
            <v>-31157819.43</v>
          </cell>
        </row>
        <row r="31">
          <cell r="B31">
            <v>3005000</v>
          </cell>
          <cell r="C31" t="str">
            <v>Sundry Creditors - Supplies (Foreign)</v>
          </cell>
          <cell r="E31">
            <v>530955918.43000001</v>
          </cell>
          <cell r="F31">
            <v>-530955918.43000001</v>
          </cell>
        </row>
        <row r="32">
          <cell r="B32">
            <v>3005100</v>
          </cell>
          <cell r="C32" t="str">
            <v>Retention Payable - Supplies (Foreign)</v>
          </cell>
          <cell r="E32">
            <v>84697</v>
          </cell>
          <cell r="F32">
            <v>-84697</v>
          </cell>
        </row>
        <row r="33">
          <cell r="B33">
            <v>3010000</v>
          </cell>
          <cell r="C33" t="str">
            <v>Sundry Creditors - Govt. Agencies</v>
          </cell>
          <cell r="E33">
            <v>5275088.9400000004</v>
          </cell>
          <cell r="F33">
            <v>-5275088.9400000004</v>
          </cell>
        </row>
        <row r="34">
          <cell r="B34">
            <v>3015000</v>
          </cell>
          <cell r="C34" t="str">
            <v>Sundry Creditors - Transporters</v>
          </cell>
          <cell r="D34">
            <v>1819247</v>
          </cell>
          <cell r="F34">
            <v>1819247</v>
          </cell>
        </row>
        <row r="35">
          <cell r="B35">
            <v>3020000</v>
          </cell>
          <cell r="C35" t="str">
            <v>Sundry Creditors - Services ( Local )</v>
          </cell>
          <cell r="E35">
            <v>524937586.26999998</v>
          </cell>
          <cell r="F35">
            <v>-524937586.26999998</v>
          </cell>
        </row>
        <row r="36">
          <cell r="B36">
            <v>3020100</v>
          </cell>
          <cell r="C36" t="str">
            <v>Retention Payable - Services (Local)</v>
          </cell>
          <cell r="E36">
            <v>29455850.09</v>
          </cell>
          <cell r="F36">
            <v>-29455850.09</v>
          </cell>
        </row>
        <row r="37">
          <cell r="B37">
            <v>3025000</v>
          </cell>
          <cell r="C37" t="str">
            <v>Sundry Creditors - Services ( Foreign )</v>
          </cell>
          <cell r="E37">
            <v>66302068.43</v>
          </cell>
          <cell r="F37">
            <v>-66302068.43</v>
          </cell>
        </row>
        <row r="38">
          <cell r="B38">
            <v>3025100</v>
          </cell>
          <cell r="C38" t="str">
            <v>Retention Payable - Services (Foreign)</v>
          </cell>
          <cell r="E38">
            <v>626459</v>
          </cell>
          <cell r="F38">
            <v>-626459</v>
          </cell>
        </row>
        <row r="39">
          <cell r="B39">
            <v>3026550</v>
          </cell>
          <cell r="C39" t="str">
            <v>Sundry Creditors Control - Outside SAP</v>
          </cell>
          <cell r="E39">
            <v>33100598</v>
          </cell>
          <cell r="F39">
            <v>-33100598</v>
          </cell>
        </row>
        <row r="40">
          <cell r="B40">
            <v>3027000</v>
          </cell>
          <cell r="C40" t="str">
            <v>Sundry Creditors - Inter Divisional Purchases</v>
          </cell>
          <cell r="E40">
            <v>6451997716.5200005</v>
          </cell>
          <cell r="F40">
            <v>-6451997716.5200005</v>
          </cell>
        </row>
        <row r="41">
          <cell r="B41">
            <v>3035000</v>
          </cell>
          <cell r="C41" t="str">
            <v>Sundry Creditors - Buyers' Credit</v>
          </cell>
          <cell r="E41">
            <v>506542036.63</v>
          </cell>
          <cell r="F41">
            <v>-506542036.63</v>
          </cell>
        </row>
        <row r="42">
          <cell r="B42">
            <v>3040000</v>
          </cell>
          <cell r="C42" t="str">
            <v>Prov liab-Raw Matls (other than crude)(GR/IR)</v>
          </cell>
          <cell r="E42">
            <v>12188685.369999999</v>
          </cell>
          <cell r="F42">
            <v>-12188685.369999999</v>
          </cell>
        </row>
        <row r="43">
          <cell r="B43">
            <v>3040010</v>
          </cell>
          <cell r="C43" t="str">
            <v>Prov liab-Stores &amp; Spares (GR/IR)</v>
          </cell>
          <cell r="E43">
            <v>35250215.539999999</v>
          </cell>
          <cell r="F43">
            <v>-35250215.539999999</v>
          </cell>
        </row>
        <row r="44">
          <cell r="B44">
            <v>3040020</v>
          </cell>
          <cell r="C44" t="str">
            <v>Prov liab-Chemicals &amp; Catalysts (GR/IR)</v>
          </cell>
          <cell r="E44">
            <v>31189761.579999998</v>
          </cell>
          <cell r="F44">
            <v>-31189761.579999998</v>
          </cell>
        </row>
        <row r="45">
          <cell r="B45">
            <v>3040030</v>
          </cell>
          <cell r="C45" t="str">
            <v>Provisional liability for Packing Materials(GR/</v>
          </cell>
          <cell r="E45">
            <v>9631625.4600000009</v>
          </cell>
          <cell r="F45">
            <v>-9631625.4600000009</v>
          </cell>
        </row>
        <row r="46">
          <cell r="B46">
            <v>3040040</v>
          </cell>
          <cell r="C46" t="str">
            <v>Provisional liability for Capital Goods (GR/IR)</v>
          </cell>
          <cell r="E46">
            <v>125051.74</v>
          </cell>
          <cell r="F46">
            <v>-125051.74</v>
          </cell>
        </row>
        <row r="47">
          <cell r="B47">
            <v>3040060</v>
          </cell>
          <cell r="C47" t="str">
            <v>Prov liab-Lab Chem &amp; Consumbl (GR/IR)</v>
          </cell>
          <cell r="E47">
            <v>424670.39</v>
          </cell>
          <cell r="F47">
            <v>-424670.39</v>
          </cell>
        </row>
        <row r="48">
          <cell r="B48">
            <v>3040070</v>
          </cell>
          <cell r="C48" t="str">
            <v>Prov liab-Fuel (GR/IR)</v>
          </cell>
          <cell r="E48">
            <v>40667712.799999997</v>
          </cell>
          <cell r="F48">
            <v>-40667712.799999997</v>
          </cell>
        </row>
        <row r="49">
          <cell r="B49">
            <v>3040080</v>
          </cell>
          <cell r="C49" t="str">
            <v>Prov liab for Inter Divisional Purchases - (GR/</v>
          </cell>
          <cell r="E49">
            <v>1142134.3400000001</v>
          </cell>
          <cell r="F49">
            <v>-1142134.3400000001</v>
          </cell>
        </row>
        <row r="50">
          <cell r="B50">
            <v>3040090</v>
          </cell>
          <cell r="C50" t="str">
            <v>Prov liab-Emergency Purchases (GR/IR)</v>
          </cell>
          <cell r="D50">
            <v>19737.310000000001</v>
          </cell>
          <cell r="F50">
            <v>19737.310000000001</v>
          </cell>
        </row>
        <row r="51">
          <cell r="B51">
            <v>3040300</v>
          </cell>
          <cell r="C51" t="str">
            <v>Prov liab-Services (SR/IR)</v>
          </cell>
          <cell r="E51">
            <v>10705290.609999999</v>
          </cell>
          <cell r="F51">
            <v>-10705290.609999999</v>
          </cell>
        </row>
        <row r="52">
          <cell r="B52">
            <v>3040355</v>
          </cell>
          <cell r="C52" t="str">
            <v>Provisional liability for services-Contra for T</v>
          </cell>
          <cell r="D52">
            <v>131966</v>
          </cell>
          <cell r="F52">
            <v>131966</v>
          </cell>
        </row>
        <row r="53">
          <cell r="B53">
            <v>3040500</v>
          </cell>
          <cell r="C53" t="str">
            <v>Prov Freight-Raw Mtrls (Oth than crude)</v>
          </cell>
          <cell r="E53">
            <v>140143</v>
          </cell>
          <cell r="F53">
            <v>-140143</v>
          </cell>
        </row>
        <row r="54">
          <cell r="B54">
            <v>3040502</v>
          </cell>
          <cell r="C54" t="str">
            <v>Prov for Duty/Tax-Raw Materials (Other than cru</v>
          </cell>
          <cell r="E54">
            <v>2945406.02</v>
          </cell>
          <cell r="F54">
            <v>-2945406.02</v>
          </cell>
        </row>
        <row r="55">
          <cell r="B55">
            <v>3040510</v>
          </cell>
          <cell r="C55" t="str">
            <v>Prov Freight - Stores &amp; Spares</v>
          </cell>
          <cell r="E55">
            <v>76586</v>
          </cell>
          <cell r="F55">
            <v>-76586</v>
          </cell>
        </row>
        <row r="56">
          <cell r="B56">
            <v>3040512</v>
          </cell>
          <cell r="C56" t="str">
            <v>Prov-Duty/Tax - Stores &amp; Spares</v>
          </cell>
          <cell r="E56">
            <v>2786301.86</v>
          </cell>
          <cell r="F56">
            <v>-2786301.86</v>
          </cell>
        </row>
        <row r="57">
          <cell r="B57">
            <v>3040514</v>
          </cell>
          <cell r="C57" t="str">
            <v>Prov-Other Expenses - Stores &amp; Spares</v>
          </cell>
          <cell r="E57">
            <v>1997.51</v>
          </cell>
          <cell r="F57">
            <v>-1997.51</v>
          </cell>
        </row>
        <row r="58">
          <cell r="B58">
            <v>3040520</v>
          </cell>
          <cell r="C58" t="str">
            <v>Prov-Freight - Chem &amp; Catalysts</v>
          </cell>
          <cell r="E58">
            <v>392199.74</v>
          </cell>
          <cell r="F58">
            <v>-392199.74</v>
          </cell>
        </row>
        <row r="59">
          <cell r="B59">
            <v>3040522</v>
          </cell>
          <cell r="C59" t="str">
            <v>Prov-Duty/Tax - Chem &amp; Catalysts</v>
          </cell>
          <cell r="E59">
            <v>2590954.4900000002</v>
          </cell>
          <cell r="F59">
            <v>-2590954.4900000002</v>
          </cell>
        </row>
        <row r="60">
          <cell r="B60">
            <v>3040524</v>
          </cell>
          <cell r="C60" t="str">
            <v>Prov- Other Exp - Chem &amp; Catalysts</v>
          </cell>
          <cell r="E60">
            <v>7806.9</v>
          </cell>
          <cell r="F60">
            <v>-7806.9</v>
          </cell>
        </row>
        <row r="61">
          <cell r="B61">
            <v>3040530</v>
          </cell>
          <cell r="C61" t="str">
            <v>Provision for Freight - Packing Materials</v>
          </cell>
          <cell r="E61">
            <v>10822.5</v>
          </cell>
          <cell r="F61">
            <v>-10822.5</v>
          </cell>
        </row>
        <row r="62">
          <cell r="B62">
            <v>3040560</v>
          </cell>
          <cell r="C62" t="str">
            <v>Provision for Freight - Non Stock</v>
          </cell>
          <cell r="E62">
            <v>12181.06</v>
          </cell>
          <cell r="F62">
            <v>-12181.06</v>
          </cell>
        </row>
        <row r="63">
          <cell r="B63">
            <v>3040564</v>
          </cell>
          <cell r="C63" t="str">
            <v>Provision for Other Expenses - Non Stock</v>
          </cell>
          <cell r="F63">
            <v>0</v>
          </cell>
        </row>
        <row r="64">
          <cell r="B64">
            <v>3040570</v>
          </cell>
          <cell r="C64" t="str">
            <v>Provision for Freight - Fuel</v>
          </cell>
          <cell r="F64">
            <v>0</v>
          </cell>
        </row>
        <row r="65">
          <cell r="B65">
            <v>3040950</v>
          </cell>
          <cell r="C65" t="str">
            <v>Prov liab-Supplies-ED Modvatable</v>
          </cell>
          <cell r="D65">
            <v>183987360.25999999</v>
          </cell>
          <cell r="F65">
            <v>183987360.25999999</v>
          </cell>
        </row>
        <row r="66">
          <cell r="B66">
            <v>3050000</v>
          </cell>
          <cell r="C66" t="str">
            <v>Materials Taken On Loan</v>
          </cell>
          <cell r="E66">
            <v>36940792.259999998</v>
          </cell>
          <cell r="F66">
            <v>-36940792.259999998</v>
          </cell>
        </row>
        <row r="67">
          <cell r="B67">
            <v>3050100</v>
          </cell>
          <cell r="C67" t="str">
            <v>Materials Taken On Loan Finished Goods &amp; Interm</v>
          </cell>
          <cell r="E67">
            <v>376400</v>
          </cell>
          <cell r="F67">
            <v>-376400</v>
          </cell>
        </row>
        <row r="68">
          <cell r="B68">
            <v>3070000</v>
          </cell>
          <cell r="C68" t="str">
            <v>Outstanding Liabilities Against Exp.-Revenue</v>
          </cell>
          <cell r="E68">
            <v>810341724</v>
          </cell>
          <cell r="F68">
            <v>-810341724</v>
          </cell>
        </row>
        <row r="69">
          <cell r="B69">
            <v>3070200</v>
          </cell>
          <cell r="C69" t="str">
            <v>O/s Liabilities - Transporter - Year End</v>
          </cell>
          <cell r="D69">
            <v>33687918.670000002</v>
          </cell>
          <cell r="F69">
            <v>33687918.670000002</v>
          </cell>
        </row>
        <row r="70">
          <cell r="B70">
            <v>3070500</v>
          </cell>
          <cell r="C70" t="str">
            <v>Outstanding Liabilities Against Exp. - Projects</v>
          </cell>
          <cell r="E70">
            <v>1672646.86</v>
          </cell>
          <cell r="F70">
            <v>-1672646.86</v>
          </cell>
        </row>
        <row r="71">
          <cell r="B71">
            <v>3100000</v>
          </cell>
          <cell r="C71" t="str">
            <v>Salaries Payable</v>
          </cell>
          <cell r="F71">
            <v>0</v>
          </cell>
        </row>
        <row r="72">
          <cell r="B72">
            <v>3100020</v>
          </cell>
          <cell r="C72" t="str">
            <v>Ex Gratia Payable</v>
          </cell>
          <cell r="E72">
            <v>11015000</v>
          </cell>
          <cell r="F72">
            <v>-11015000</v>
          </cell>
        </row>
        <row r="73">
          <cell r="B73">
            <v>3100040</v>
          </cell>
          <cell r="C73" t="str">
            <v>Unclaimed Wages Payable</v>
          </cell>
          <cell r="E73">
            <v>378270</v>
          </cell>
          <cell r="F73">
            <v>-378270</v>
          </cell>
        </row>
        <row r="74">
          <cell r="B74">
            <v>3210000</v>
          </cell>
          <cell r="C74" t="str">
            <v>Advances from Customers</v>
          </cell>
          <cell r="E74">
            <v>6144108.5999999996</v>
          </cell>
          <cell r="F74">
            <v>-6144108.5999999996</v>
          </cell>
        </row>
        <row r="75">
          <cell r="B75">
            <v>3210100</v>
          </cell>
          <cell r="C75" t="str">
            <v>Advances from Customers (Claims Withheld)</v>
          </cell>
          <cell r="E75">
            <v>5441111.5199999996</v>
          </cell>
          <cell r="F75">
            <v>-5441111.5199999996</v>
          </cell>
        </row>
        <row r="76">
          <cell r="B76">
            <v>3210500</v>
          </cell>
          <cell r="C76" t="str">
            <v>Trade Debtors - Credit Balances</v>
          </cell>
          <cell r="F76">
            <v>0</v>
          </cell>
        </row>
        <row r="77">
          <cell r="B77">
            <v>3220000</v>
          </cell>
          <cell r="C77" t="str">
            <v>Security Deposits From Customers-Dom.</v>
          </cell>
          <cell r="E77">
            <v>285157</v>
          </cell>
          <cell r="F77">
            <v>-285157</v>
          </cell>
        </row>
        <row r="78">
          <cell r="B78">
            <v>3220500</v>
          </cell>
          <cell r="C78" t="str">
            <v>Security Deposit For Material Given On Loan</v>
          </cell>
          <cell r="E78">
            <v>64233513</v>
          </cell>
          <cell r="F78">
            <v>-64233513</v>
          </cell>
        </row>
        <row r="79">
          <cell r="B79">
            <v>3220600</v>
          </cell>
          <cell r="C79" t="str">
            <v>Security Deposits From Vendors</v>
          </cell>
          <cell r="E79">
            <v>7463087.5099999998</v>
          </cell>
          <cell r="F79">
            <v>-7463087.5099999998</v>
          </cell>
        </row>
        <row r="80">
          <cell r="B80">
            <v>3220900</v>
          </cell>
          <cell r="C80" t="str">
            <v>Security Deposits - Others</v>
          </cell>
          <cell r="E80">
            <v>25000</v>
          </cell>
          <cell r="F80">
            <v>-25000</v>
          </cell>
        </row>
        <row r="81">
          <cell r="B81">
            <v>3235100</v>
          </cell>
          <cell r="C81" t="str">
            <v>Provision for Customs Duty - DEPB</v>
          </cell>
          <cell r="E81">
            <v>20343541</v>
          </cell>
          <cell r="F81">
            <v>-20343541</v>
          </cell>
        </row>
        <row r="82">
          <cell r="B82">
            <v>3235200</v>
          </cell>
          <cell r="C82" t="str">
            <v>Provision for Customs Duty - Advance Licence</v>
          </cell>
          <cell r="E82">
            <v>8266474</v>
          </cell>
          <cell r="F82">
            <v>-8266474</v>
          </cell>
        </row>
        <row r="83">
          <cell r="B83">
            <v>3235300</v>
          </cell>
          <cell r="C83" t="str">
            <v>Provision for Customs Duty - EPCG Licence</v>
          </cell>
          <cell r="E83">
            <v>2891723</v>
          </cell>
          <cell r="F83">
            <v>-2891723</v>
          </cell>
        </row>
        <row r="84">
          <cell r="B84">
            <v>3240092</v>
          </cell>
          <cell r="C84" t="str">
            <v>CENVAT Payable - GC</v>
          </cell>
          <cell r="E84">
            <v>310225687</v>
          </cell>
          <cell r="F84">
            <v>-310225687</v>
          </cell>
        </row>
        <row r="85">
          <cell r="B85">
            <v>3240500</v>
          </cell>
          <cell r="C85" t="str">
            <v>Provn for Excise Duty on Finished Goods under B</v>
          </cell>
          <cell r="E85">
            <v>117609436.01000001</v>
          </cell>
          <cell r="F85">
            <v>-117609436.01000001</v>
          </cell>
        </row>
        <row r="86">
          <cell r="B86">
            <v>3245000</v>
          </cell>
          <cell r="C86" t="str">
            <v>Gujarat Sales Tax Payable - Domestic Sales</v>
          </cell>
          <cell r="E86">
            <v>5891250</v>
          </cell>
          <cell r="F86">
            <v>-5891250</v>
          </cell>
        </row>
        <row r="87">
          <cell r="B87">
            <v>3245010</v>
          </cell>
          <cell r="C87" t="str">
            <v>Additional Tax on GST Payable - Domestic Sales</v>
          </cell>
          <cell r="E87">
            <v>31871</v>
          </cell>
          <cell r="F87">
            <v>-31871</v>
          </cell>
        </row>
        <row r="88">
          <cell r="B88">
            <v>3245100</v>
          </cell>
          <cell r="C88" t="str">
            <v>Central Sales Tax Payable - Domestic Sales</v>
          </cell>
          <cell r="D88">
            <v>515050</v>
          </cell>
          <cell r="F88">
            <v>515050</v>
          </cell>
        </row>
        <row r="89">
          <cell r="B89">
            <v>3245101</v>
          </cell>
          <cell r="C89" t="str">
            <v>Gujarat CST Payable - Domestic Sales</v>
          </cell>
          <cell r="E89">
            <v>5424229</v>
          </cell>
          <cell r="F89">
            <v>-5424229</v>
          </cell>
        </row>
        <row r="90">
          <cell r="B90">
            <v>3245102</v>
          </cell>
          <cell r="C90" t="str">
            <v>Maharashtra CST Payable - Domestic Sales</v>
          </cell>
          <cell r="E90">
            <v>321434</v>
          </cell>
          <cell r="F90">
            <v>-321434</v>
          </cell>
        </row>
        <row r="91">
          <cell r="B91">
            <v>3245200</v>
          </cell>
          <cell r="C91" t="str">
            <v>Maharashtra Sales Tax Payable - Domestic Sales</v>
          </cell>
          <cell r="E91">
            <v>1382188.02</v>
          </cell>
          <cell r="F91">
            <v>-1382188.02</v>
          </cell>
        </row>
        <row r="92">
          <cell r="B92">
            <v>3245300</v>
          </cell>
          <cell r="C92" t="str">
            <v>Purchase Tax Payable</v>
          </cell>
          <cell r="E92">
            <v>1500000</v>
          </cell>
          <cell r="F92">
            <v>-1500000</v>
          </cell>
        </row>
        <row r="93">
          <cell r="B93">
            <v>3245400</v>
          </cell>
          <cell r="C93" t="str">
            <v>Turnover Tax Payable</v>
          </cell>
          <cell r="F93">
            <v>0</v>
          </cell>
        </row>
        <row r="94">
          <cell r="B94">
            <v>3245510</v>
          </cell>
          <cell r="C94" t="str">
            <v>Haryana Sales Tax Payable - Domestic Sales</v>
          </cell>
          <cell r="E94">
            <v>150769</v>
          </cell>
          <cell r="F94">
            <v>-150769</v>
          </cell>
        </row>
        <row r="95">
          <cell r="B95">
            <v>3245520</v>
          </cell>
          <cell r="C95" t="str">
            <v>Uttar Pradesh Sales Tax Payable - Domestic Sale</v>
          </cell>
          <cell r="E95">
            <v>714403</v>
          </cell>
          <cell r="F95">
            <v>-714403</v>
          </cell>
        </row>
        <row r="96">
          <cell r="B96">
            <v>3245530</v>
          </cell>
          <cell r="C96" t="str">
            <v>Karnataka Sales Tax Payable - Domestic Sales</v>
          </cell>
          <cell r="E96">
            <v>1774826</v>
          </cell>
          <cell r="F96">
            <v>-1774826</v>
          </cell>
        </row>
        <row r="97">
          <cell r="B97">
            <v>3245550</v>
          </cell>
          <cell r="C97" t="str">
            <v>Silvassa Sales Tax Payable - Domestic Sales</v>
          </cell>
          <cell r="E97">
            <v>1542262</v>
          </cell>
          <cell r="F97">
            <v>-1542262</v>
          </cell>
        </row>
        <row r="98">
          <cell r="B98">
            <v>3245560</v>
          </cell>
          <cell r="C98" t="str">
            <v>Daman Sales Tax Payable - Domestic Sales</v>
          </cell>
          <cell r="E98">
            <v>2447318</v>
          </cell>
          <cell r="F98">
            <v>-2447318</v>
          </cell>
        </row>
        <row r="99">
          <cell r="B99">
            <v>3245570</v>
          </cell>
          <cell r="C99" t="str">
            <v>West Bengal Sales Tax Payable - Domestic Sales</v>
          </cell>
          <cell r="E99">
            <v>393513</v>
          </cell>
          <cell r="F99">
            <v>-393513</v>
          </cell>
        </row>
        <row r="100">
          <cell r="B100">
            <v>3245580</v>
          </cell>
          <cell r="C100" t="str">
            <v>Delhi Sales Tax Payable - Domestic Sales</v>
          </cell>
          <cell r="E100">
            <v>87371</v>
          </cell>
          <cell r="F100">
            <v>-87371</v>
          </cell>
        </row>
        <row r="101">
          <cell r="B101">
            <v>3245590</v>
          </cell>
          <cell r="C101" t="str">
            <v>Andra Pradesh Sales Tax Payable - Domestic Sale</v>
          </cell>
          <cell r="E101">
            <v>3224522</v>
          </cell>
          <cell r="F101">
            <v>-3224522</v>
          </cell>
        </row>
        <row r="102">
          <cell r="B102">
            <v>3245640</v>
          </cell>
          <cell r="C102" t="str">
            <v>Madhya Pradesh Sales Tax Payable - Domestic Sal</v>
          </cell>
          <cell r="E102">
            <v>76078</v>
          </cell>
          <cell r="F102">
            <v>-76078</v>
          </cell>
        </row>
        <row r="103">
          <cell r="B103">
            <v>3255015</v>
          </cell>
          <cell r="C103" t="str">
            <v>TDS - Payments to Contractors</v>
          </cell>
          <cell r="E103">
            <v>1617315</v>
          </cell>
          <cell r="F103">
            <v>-1617315</v>
          </cell>
        </row>
        <row r="104">
          <cell r="B104">
            <v>3255025</v>
          </cell>
          <cell r="C104" t="str">
            <v>TDS - Other Interest</v>
          </cell>
          <cell r="E104">
            <v>1417253</v>
          </cell>
          <cell r="F104">
            <v>-1417253</v>
          </cell>
        </row>
        <row r="105">
          <cell r="B105">
            <v>3255040</v>
          </cell>
          <cell r="C105" t="str">
            <v>TDS - Technical Know How (DTA)</v>
          </cell>
          <cell r="F105">
            <v>0</v>
          </cell>
        </row>
        <row r="106">
          <cell r="B106">
            <v>3255045</v>
          </cell>
          <cell r="C106" t="str">
            <v>TDS - Other Payments (NR)</v>
          </cell>
          <cell r="E106">
            <v>2041167</v>
          </cell>
          <cell r="F106">
            <v>-2041167</v>
          </cell>
        </row>
        <row r="107">
          <cell r="B107">
            <v>3255055</v>
          </cell>
          <cell r="C107" t="str">
            <v>TDS - Rent</v>
          </cell>
          <cell r="E107">
            <v>22173</v>
          </cell>
          <cell r="F107">
            <v>-22173</v>
          </cell>
        </row>
        <row r="108">
          <cell r="B108">
            <v>3255065</v>
          </cell>
          <cell r="C108" t="str">
            <v>TDS - Professional Fees</v>
          </cell>
          <cell r="E108">
            <v>38783</v>
          </cell>
          <cell r="F108">
            <v>-38783</v>
          </cell>
        </row>
        <row r="109">
          <cell r="B109">
            <v>3255075</v>
          </cell>
          <cell r="C109" t="str">
            <v>TDS - Brokerage &amp; Commission</v>
          </cell>
          <cell r="F109">
            <v>0</v>
          </cell>
        </row>
        <row r="110">
          <cell r="B110">
            <v>3255500</v>
          </cell>
          <cell r="C110" t="str">
            <v>Collection of Tax at Source on Specified Goods</v>
          </cell>
          <cell r="E110">
            <v>30907</v>
          </cell>
          <cell r="F110">
            <v>-30907</v>
          </cell>
        </row>
        <row r="111">
          <cell r="B111">
            <v>3275010</v>
          </cell>
          <cell r="C111" t="str">
            <v>Interest Payable - Accrued But Not Due (Non TRT</v>
          </cell>
          <cell r="E111">
            <v>383123512.91000003</v>
          </cell>
          <cell r="F111">
            <v>-383123512.91000003</v>
          </cell>
        </row>
        <row r="112">
          <cell r="B112">
            <v>3290570</v>
          </cell>
          <cell r="C112" t="str">
            <v>Liability for Financial Lease</v>
          </cell>
          <cell r="E112">
            <v>5552060505</v>
          </cell>
          <cell r="F112">
            <v>-5552060505</v>
          </cell>
        </row>
        <row r="113">
          <cell r="B113">
            <v>3601100</v>
          </cell>
          <cell r="C113" t="str">
            <v>Cum.Depn - Leasehold Land - Manual Posting</v>
          </cell>
          <cell r="E113">
            <v>13410085</v>
          </cell>
          <cell r="F113">
            <v>-13410085</v>
          </cell>
        </row>
        <row r="114">
          <cell r="B114">
            <v>3605100</v>
          </cell>
          <cell r="C114" t="str">
            <v>Cum.Depn - Buildings manual posting</v>
          </cell>
          <cell r="E114">
            <v>268765907.38999999</v>
          </cell>
          <cell r="F114">
            <v>-268765907.38999999</v>
          </cell>
        </row>
        <row r="115">
          <cell r="B115">
            <v>3606100</v>
          </cell>
          <cell r="C115" t="str">
            <v>Cum.Depn - Plant &amp; Machinery - Manual Posting</v>
          </cell>
          <cell r="E115">
            <v>10719420687.5</v>
          </cell>
          <cell r="F115">
            <v>-10719420687.5</v>
          </cell>
        </row>
        <row r="116">
          <cell r="B116">
            <v>3609100</v>
          </cell>
          <cell r="C116" t="str">
            <v>Cum.Depn - Furniture &amp; Fixtures - Manual Postin</v>
          </cell>
          <cell r="E116">
            <v>103715386.20999999</v>
          </cell>
          <cell r="F116">
            <v>-103715386.20999999</v>
          </cell>
        </row>
        <row r="117">
          <cell r="B117">
            <v>3610100</v>
          </cell>
          <cell r="C117" t="str">
            <v>Cum.Depn - Vehicles - Manual Posting</v>
          </cell>
          <cell r="E117">
            <v>15394197.939999999</v>
          </cell>
          <cell r="F117">
            <v>-15394197.939999999</v>
          </cell>
        </row>
        <row r="118">
          <cell r="B118">
            <v>3613100</v>
          </cell>
          <cell r="C118" t="str">
            <v>Cum.Depn - Jetties - Manual Posting</v>
          </cell>
          <cell r="E118">
            <v>409432762.38</v>
          </cell>
          <cell r="F118">
            <v>-409432762.38</v>
          </cell>
        </row>
        <row r="119">
          <cell r="B119">
            <v>4001100</v>
          </cell>
          <cell r="C119" t="str">
            <v>Gross Block-Leasehold Land - Manual Posting</v>
          </cell>
          <cell r="D119">
            <v>126867959</v>
          </cell>
          <cell r="F119">
            <v>126867959</v>
          </cell>
        </row>
        <row r="120">
          <cell r="B120">
            <v>4002100</v>
          </cell>
          <cell r="C120" t="str">
            <v>Gross Block-Freehold Land - Manual Posting</v>
          </cell>
          <cell r="D120">
            <v>430835312</v>
          </cell>
          <cell r="F120">
            <v>430835312</v>
          </cell>
        </row>
        <row r="121">
          <cell r="B121">
            <v>4005100</v>
          </cell>
          <cell r="C121" t="str">
            <v>Gross Block-Buildings - Manual Posting</v>
          </cell>
          <cell r="D121">
            <v>2705754761.23</v>
          </cell>
          <cell r="F121">
            <v>2705754761.23</v>
          </cell>
        </row>
        <row r="122">
          <cell r="B122">
            <v>4006000</v>
          </cell>
          <cell r="C122" t="str">
            <v>Gross Block-Plant &amp; Machinery</v>
          </cell>
          <cell r="D122">
            <v>1290640.76</v>
          </cell>
          <cell r="F122">
            <v>1290640.76</v>
          </cell>
        </row>
        <row r="123">
          <cell r="B123">
            <v>4006100</v>
          </cell>
          <cell r="C123" t="str">
            <v>Gross Block-Plant &amp; Machinery - Manual Posting</v>
          </cell>
          <cell r="D123">
            <v>49379420063.860001</v>
          </cell>
          <cell r="F123">
            <v>49379420063.860001</v>
          </cell>
        </row>
        <row r="124">
          <cell r="B124">
            <v>4007100</v>
          </cell>
          <cell r="C124" t="str">
            <v>Gross Block-Electrical Instns.- Manual Posting</v>
          </cell>
          <cell r="D124">
            <v>13846000.869999999</v>
          </cell>
          <cell r="F124">
            <v>13846000.869999999</v>
          </cell>
        </row>
        <row r="125">
          <cell r="B125">
            <v>4008000</v>
          </cell>
          <cell r="C125" t="str">
            <v>Gross Block-Equipments</v>
          </cell>
          <cell r="D125">
            <v>6798853.4199999999</v>
          </cell>
          <cell r="F125">
            <v>6798853.4199999999</v>
          </cell>
        </row>
        <row r="126">
          <cell r="B126">
            <v>4008100</v>
          </cell>
          <cell r="C126" t="str">
            <v>Gross Block-Equipments - Manual Posting</v>
          </cell>
          <cell r="D126">
            <v>53746088</v>
          </cell>
          <cell r="F126">
            <v>53746088</v>
          </cell>
        </row>
        <row r="127">
          <cell r="B127">
            <v>4009000</v>
          </cell>
          <cell r="C127" t="str">
            <v>Gross Block-Furniture &amp; Fixtures</v>
          </cell>
          <cell r="D127">
            <v>5881987.7599999998</v>
          </cell>
          <cell r="F127">
            <v>5881987.7599999998</v>
          </cell>
        </row>
        <row r="128">
          <cell r="B128">
            <v>4009100</v>
          </cell>
          <cell r="C128" t="str">
            <v>Gross Block-Furniture &amp; Fixtures - Manual Posti</v>
          </cell>
          <cell r="D128">
            <v>167791416.22999999</v>
          </cell>
          <cell r="F128">
            <v>167791416.22999999</v>
          </cell>
        </row>
        <row r="129">
          <cell r="B129">
            <v>4010100</v>
          </cell>
          <cell r="C129" t="str">
            <v>Gross Block - Vehicles - Manual Posting</v>
          </cell>
          <cell r="D129">
            <v>21240159.940000001</v>
          </cell>
          <cell r="F129">
            <v>21240159.940000001</v>
          </cell>
        </row>
        <row r="130">
          <cell r="B130">
            <v>4013100</v>
          </cell>
          <cell r="C130" t="str">
            <v>Gross Block-Jetties -Manual Posting</v>
          </cell>
          <cell r="D130">
            <v>555701032.70000005</v>
          </cell>
          <cell r="F130">
            <v>555701032.70000005</v>
          </cell>
        </row>
        <row r="131">
          <cell r="B131">
            <v>4200010</v>
          </cell>
          <cell r="C131" t="str">
            <v>Capital Work In Progress - Manual Posting</v>
          </cell>
          <cell r="D131">
            <v>51066966.609999999</v>
          </cell>
          <cell r="F131">
            <v>51066966.609999999</v>
          </cell>
        </row>
        <row r="132">
          <cell r="B132">
            <v>4205000</v>
          </cell>
          <cell r="C132" t="str">
            <v>Capital Goods Inventory</v>
          </cell>
          <cell r="D132">
            <v>141295.76</v>
          </cell>
          <cell r="F132">
            <v>141295.76</v>
          </cell>
        </row>
        <row r="133">
          <cell r="B133">
            <v>4210100</v>
          </cell>
          <cell r="C133" t="str">
            <v>Other Preoperative Expenses</v>
          </cell>
          <cell r="D133">
            <v>4046966</v>
          </cell>
          <cell r="F133">
            <v>4046966</v>
          </cell>
        </row>
        <row r="134">
          <cell r="B134">
            <v>4500400</v>
          </cell>
          <cell r="C134" t="str">
            <v>LT-INS-Other approved securities</v>
          </cell>
          <cell r="D134">
            <v>817366231</v>
          </cell>
          <cell r="F134">
            <v>817366231</v>
          </cell>
        </row>
        <row r="135">
          <cell r="B135">
            <v>5000000</v>
          </cell>
          <cell r="C135" t="str">
            <v>Interest Accrued On Investment-Due</v>
          </cell>
          <cell r="D135">
            <v>47442</v>
          </cell>
          <cell r="F135">
            <v>47442</v>
          </cell>
        </row>
        <row r="136">
          <cell r="B136">
            <v>5100000</v>
          </cell>
          <cell r="C136" t="str">
            <v>Inventories - Stores &amp; Spares - Mech.</v>
          </cell>
          <cell r="D136">
            <v>363540361.81</v>
          </cell>
          <cell r="F136">
            <v>363540361.81</v>
          </cell>
        </row>
        <row r="137">
          <cell r="B137">
            <v>5100100</v>
          </cell>
          <cell r="C137" t="str">
            <v>Inventories - Stores &amp; Spares - Elect.</v>
          </cell>
          <cell r="D137">
            <v>94134440.959999993</v>
          </cell>
          <cell r="F137">
            <v>94134440.959999993</v>
          </cell>
        </row>
        <row r="138">
          <cell r="B138">
            <v>5100200</v>
          </cell>
          <cell r="C138" t="str">
            <v>Inventories - Stores &amp; Spares - Inst.</v>
          </cell>
          <cell r="D138">
            <v>118499523.31999999</v>
          </cell>
          <cell r="F138">
            <v>118499523.31999999</v>
          </cell>
        </row>
        <row r="139">
          <cell r="B139">
            <v>5100400</v>
          </cell>
          <cell r="C139" t="str">
            <v>Inventories - Lubes, Oils and Greases</v>
          </cell>
          <cell r="D139">
            <v>3968069.62</v>
          </cell>
          <cell r="F139">
            <v>3968069.62</v>
          </cell>
        </row>
        <row r="140">
          <cell r="B140">
            <v>5100500</v>
          </cell>
          <cell r="C140" t="str">
            <v>Inventories - Other consumables</v>
          </cell>
          <cell r="D140">
            <v>647217202.94000006</v>
          </cell>
          <cell r="F140">
            <v>647217202.94000006</v>
          </cell>
        </row>
        <row r="141">
          <cell r="B141">
            <v>5100510</v>
          </cell>
          <cell r="C141" t="str">
            <v>Inventories - Other consumables - Manual Postin</v>
          </cell>
          <cell r="E141">
            <v>47939816</v>
          </cell>
          <cell r="F141">
            <v>-47939816</v>
          </cell>
        </row>
        <row r="142">
          <cell r="B142">
            <v>5100600</v>
          </cell>
          <cell r="C142" t="str">
            <v>Provision in Dimunition in Value - Stores &amp; Spa</v>
          </cell>
          <cell r="E142">
            <v>17054867</v>
          </cell>
          <cell r="F142">
            <v>-17054867</v>
          </cell>
        </row>
        <row r="143">
          <cell r="B143">
            <v>5100700</v>
          </cell>
          <cell r="C143" t="str">
            <v>Contra for reval of inven-Stores &amp; Sp.</v>
          </cell>
          <cell r="E143">
            <v>164454157.72</v>
          </cell>
          <cell r="F143">
            <v>-164454157.72</v>
          </cell>
        </row>
        <row r="144">
          <cell r="B144">
            <v>5100850</v>
          </cell>
          <cell r="C144" t="str">
            <v>Inventories - Stores &amp; Spares - Adjustment</v>
          </cell>
          <cell r="D144">
            <v>136524014.66</v>
          </cell>
          <cell r="F144">
            <v>136524014.66</v>
          </cell>
        </row>
        <row r="145">
          <cell r="B145">
            <v>5100950</v>
          </cell>
          <cell r="C145" t="str">
            <v>Inventories - Stores &amp; Spares - Electronics</v>
          </cell>
          <cell r="D145">
            <v>729440.59</v>
          </cell>
          <cell r="F145">
            <v>729440.59</v>
          </cell>
        </row>
        <row r="146">
          <cell r="B146">
            <v>5110000</v>
          </cell>
          <cell r="C146" t="str">
            <v>Inventories - Chemicals &amp; Catalysts</v>
          </cell>
          <cell r="D146">
            <v>101948926.78</v>
          </cell>
          <cell r="F146">
            <v>101948926.78</v>
          </cell>
        </row>
        <row r="147">
          <cell r="B147">
            <v>5110010</v>
          </cell>
          <cell r="C147" t="str">
            <v>Inventories - Chemicals &amp; Catalysts - Manual Po</v>
          </cell>
          <cell r="D147">
            <v>2013252.88</v>
          </cell>
          <cell r="F147">
            <v>2013252.88</v>
          </cell>
        </row>
        <row r="148">
          <cell r="B148">
            <v>5115000</v>
          </cell>
          <cell r="C148" t="str">
            <v>Inventories - Fuels</v>
          </cell>
          <cell r="D148">
            <v>101345277.37</v>
          </cell>
          <cell r="F148">
            <v>101345277.37</v>
          </cell>
        </row>
        <row r="149">
          <cell r="B149">
            <v>5120000</v>
          </cell>
          <cell r="C149" t="str">
            <v>Inventories - Packing Materials</v>
          </cell>
          <cell r="D149">
            <v>12281283.01</v>
          </cell>
          <cell r="F149">
            <v>12281283.01</v>
          </cell>
        </row>
        <row r="150">
          <cell r="B150">
            <v>5130000</v>
          </cell>
          <cell r="C150" t="str">
            <v>Inventories-Raw Matls (Other than Crude)</v>
          </cell>
          <cell r="D150">
            <v>402104899.64999998</v>
          </cell>
          <cell r="F150">
            <v>402104899.64999998</v>
          </cell>
        </row>
        <row r="151">
          <cell r="B151">
            <v>5130850</v>
          </cell>
          <cell r="C151" t="str">
            <v>Inventories - Raw Materials (Other than Crude)-</v>
          </cell>
          <cell r="E151">
            <v>2008821</v>
          </cell>
          <cell r="F151">
            <v>-2008821</v>
          </cell>
        </row>
        <row r="152">
          <cell r="B152">
            <v>5140000</v>
          </cell>
          <cell r="C152" t="str">
            <v>Inventories - Stock In Process (Autopost)</v>
          </cell>
          <cell r="D152">
            <v>64478746.579999998</v>
          </cell>
          <cell r="F152">
            <v>64478746.579999998</v>
          </cell>
        </row>
        <row r="153">
          <cell r="B153">
            <v>5140120</v>
          </cell>
          <cell r="C153" t="str">
            <v>Inventories - Stock In Process-Autopost from CO</v>
          </cell>
          <cell r="E153">
            <v>18376740.5</v>
          </cell>
          <cell r="F153">
            <v>-18376740.5</v>
          </cell>
        </row>
        <row r="154">
          <cell r="B154">
            <v>5140130</v>
          </cell>
          <cell r="C154" t="str">
            <v>Inventories - Stock In Process-Others (MP)</v>
          </cell>
          <cell r="F154">
            <v>0</v>
          </cell>
        </row>
        <row r="155">
          <cell r="B155">
            <v>5150000</v>
          </cell>
          <cell r="C155" t="str">
            <v>Inventories - Finished Goods</v>
          </cell>
          <cell r="D155">
            <v>709877651.79999995</v>
          </cell>
          <cell r="F155">
            <v>709877651.79999995</v>
          </cell>
        </row>
        <row r="156">
          <cell r="B156">
            <v>5150010</v>
          </cell>
          <cell r="C156" t="str">
            <v>Inventories - Finished Goods - Manual Posting</v>
          </cell>
          <cell r="E156">
            <v>12254280.689999999</v>
          </cell>
          <cell r="F156">
            <v>-12254280.689999999</v>
          </cell>
        </row>
        <row r="157">
          <cell r="B157">
            <v>5150100</v>
          </cell>
          <cell r="C157" t="str">
            <v>Excise Duty on Finished Goods under Bond</v>
          </cell>
          <cell r="D157">
            <v>162303706.69</v>
          </cell>
          <cell r="F157">
            <v>162303706.69</v>
          </cell>
        </row>
        <row r="158">
          <cell r="B158">
            <v>5150200</v>
          </cell>
          <cell r="C158" t="str">
            <v>Inventories - By Products</v>
          </cell>
          <cell r="D158">
            <v>51784539.350000001</v>
          </cell>
          <cell r="F158">
            <v>51784539.350000001</v>
          </cell>
        </row>
        <row r="159">
          <cell r="B159">
            <v>5190000</v>
          </cell>
          <cell r="C159" t="str">
            <v>Material in Transit</v>
          </cell>
          <cell r="F159">
            <v>0</v>
          </cell>
        </row>
        <row r="160">
          <cell r="B160">
            <v>5190010</v>
          </cell>
          <cell r="C160" t="str">
            <v>Material in Transit - Manual Posting</v>
          </cell>
          <cell r="D160">
            <v>197695006</v>
          </cell>
          <cell r="F160">
            <v>197695006</v>
          </cell>
        </row>
        <row r="161">
          <cell r="B161">
            <v>5300000</v>
          </cell>
          <cell r="C161" t="str">
            <v>Sundry Debtors-Domestic</v>
          </cell>
          <cell r="D161">
            <v>481754313.52999997</v>
          </cell>
          <cell r="F161">
            <v>481754313.52999997</v>
          </cell>
        </row>
        <row r="162">
          <cell r="B162">
            <v>5300999</v>
          </cell>
          <cell r="C162" t="str">
            <v>Sundry Debtors - Manual Posting</v>
          </cell>
          <cell r="E162">
            <v>185485.03</v>
          </cell>
          <cell r="F162">
            <v>-185485.03</v>
          </cell>
        </row>
        <row r="163">
          <cell r="B163">
            <v>5305000</v>
          </cell>
          <cell r="C163" t="str">
            <v>Sundry Debtors-Foreign</v>
          </cell>
          <cell r="D163">
            <v>417.31</v>
          </cell>
          <cell r="F163">
            <v>417.31</v>
          </cell>
        </row>
        <row r="164">
          <cell r="B164">
            <v>5310000</v>
          </cell>
          <cell r="C164" t="str">
            <v>Sundry Debtors-Inter Divisional Sales</v>
          </cell>
          <cell r="D164">
            <v>6973990298.6899996</v>
          </cell>
          <cell r="F164">
            <v>6973990298.6899996</v>
          </cell>
        </row>
        <row r="165">
          <cell r="B165">
            <v>5400820</v>
          </cell>
          <cell r="C165" t="str">
            <v>Cash in Hand - Gandhar</v>
          </cell>
          <cell r="D165">
            <v>29468</v>
          </cell>
          <cell r="F165">
            <v>29468</v>
          </cell>
        </row>
        <row r="166">
          <cell r="B166">
            <v>5505830</v>
          </cell>
          <cell r="C166" t="str">
            <v>State Bank of India -  A/c 10000050072- Main</v>
          </cell>
          <cell r="D166">
            <v>4496</v>
          </cell>
          <cell r="F166">
            <v>4496</v>
          </cell>
        </row>
        <row r="167">
          <cell r="B167">
            <v>5505831</v>
          </cell>
          <cell r="C167" t="str">
            <v>State Bank of India -  A/c 10000050072- Payment</v>
          </cell>
          <cell r="F167">
            <v>0</v>
          </cell>
        </row>
        <row r="168">
          <cell r="B168">
            <v>5620000</v>
          </cell>
          <cell r="C168" t="str">
            <v>Advances to Vendors</v>
          </cell>
          <cell r="D168">
            <v>291631062.94</v>
          </cell>
          <cell r="F168">
            <v>291631062.94</v>
          </cell>
        </row>
        <row r="169">
          <cell r="B169">
            <v>5625070</v>
          </cell>
          <cell r="C169" t="str">
            <v>Loans To Employees-Vehicle</v>
          </cell>
          <cell r="D169">
            <v>10</v>
          </cell>
          <cell r="F169">
            <v>10</v>
          </cell>
        </row>
        <row r="170">
          <cell r="B170">
            <v>5625075</v>
          </cell>
          <cell r="C170" t="str">
            <v>Loans To Employees-Medical Loan</v>
          </cell>
          <cell r="F170">
            <v>0</v>
          </cell>
        </row>
        <row r="171">
          <cell r="B171">
            <v>5625520</v>
          </cell>
          <cell r="C171" t="str">
            <v>Advance To Employees -Travel</v>
          </cell>
          <cell r="D171">
            <v>88500</v>
          </cell>
          <cell r="F171">
            <v>88500</v>
          </cell>
        </row>
        <row r="172">
          <cell r="B172">
            <v>5625530</v>
          </cell>
          <cell r="C172" t="str">
            <v>Advance To Employees -Medical</v>
          </cell>
          <cell r="D172">
            <v>22000</v>
          </cell>
          <cell r="F172">
            <v>22000</v>
          </cell>
        </row>
        <row r="173">
          <cell r="B173">
            <v>5625590</v>
          </cell>
          <cell r="C173" t="str">
            <v>Advance To Employees -Others Including Imprest</v>
          </cell>
          <cell r="D173">
            <v>44956</v>
          </cell>
          <cell r="F173">
            <v>44956</v>
          </cell>
        </row>
        <row r="174">
          <cell r="B174">
            <v>5625620</v>
          </cell>
          <cell r="C174" t="str">
            <v>Advance To Employees - Tempaorary Advance</v>
          </cell>
          <cell r="D174">
            <v>386260</v>
          </cell>
          <cell r="F174">
            <v>386260</v>
          </cell>
        </row>
        <row r="175">
          <cell r="B175">
            <v>5625730</v>
          </cell>
          <cell r="C175" t="str">
            <v>Advance To Employees - Reimbursements</v>
          </cell>
          <cell r="D175">
            <v>58213</v>
          </cell>
          <cell r="F175">
            <v>58213</v>
          </cell>
        </row>
        <row r="176">
          <cell r="B176">
            <v>5630009</v>
          </cell>
          <cell r="C176" t="str">
            <v>MODVAT Credit Recoverable - RG 23A (BED)-IPCL-B</v>
          </cell>
          <cell r="D176">
            <v>78339069.400000006</v>
          </cell>
          <cell r="F176">
            <v>78339069.400000006</v>
          </cell>
        </row>
        <row r="177">
          <cell r="B177">
            <v>5630012</v>
          </cell>
          <cell r="C177" t="str">
            <v>MODVAT Credit Recoverable - RG 23A (BED)- GC</v>
          </cell>
          <cell r="D177">
            <v>75097773</v>
          </cell>
          <cell r="F177">
            <v>75097773</v>
          </cell>
        </row>
        <row r="178">
          <cell r="B178">
            <v>5630014</v>
          </cell>
          <cell r="C178" t="str">
            <v>MODVAT Credit Recoverable - RG 23A (BED)-CC</v>
          </cell>
          <cell r="D178">
            <v>48392</v>
          </cell>
          <cell r="F178">
            <v>48392</v>
          </cell>
        </row>
        <row r="179">
          <cell r="B179">
            <v>5630112</v>
          </cell>
          <cell r="C179" t="str">
            <v>MODVAT Credit Recoverable - RG 23A (SED)- GC</v>
          </cell>
          <cell r="F179">
            <v>0</v>
          </cell>
        </row>
        <row r="180">
          <cell r="B180">
            <v>5630212</v>
          </cell>
          <cell r="C180" t="str">
            <v>MODVAT Credit Recoverable - RG 23A (AED)- GC</v>
          </cell>
          <cell r="D180">
            <v>6600</v>
          </cell>
          <cell r="F180">
            <v>6600</v>
          </cell>
        </row>
        <row r="181">
          <cell r="B181">
            <v>5630312</v>
          </cell>
          <cell r="C181" t="str">
            <v>MODVAT Credit Recoverable - RG 23C (BED)- GC</v>
          </cell>
          <cell r="D181">
            <v>2192279.2599999998</v>
          </cell>
          <cell r="F181">
            <v>2192279.2599999998</v>
          </cell>
        </row>
        <row r="182">
          <cell r="B182">
            <v>5630910</v>
          </cell>
          <cell r="C182" t="str">
            <v>Uncleared Modvat Credit</v>
          </cell>
          <cell r="F182">
            <v>0</v>
          </cell>
        </row>
        <row r="183">
          <cell r="B183">
            <v>5630912</v>
          </cell>
          <cell r="C183" t="str">
            <v>Modvat Recoverable  -  Credit to be taken - GC</v>
          </cell>
          <cell r="D183">
            <v>15262996.82</v>
          </cell>
          <cell r="F183">
            <v>15262996.82</v>
          </cell>
        </row>
        <row r="184">
          <cell r="B184">
            <v>5640200</v>
          </cell>
          <cell r="C184" t="str">
            <v>Claims Receivable - Insurance</v>
          </cell>
          <cell r="D184">
            <v>1027619</v>
          </cell>
          <cell r="F184">
            <v>1027619</v>
          </cell>
        </row>
        <row r="185">
          <cell r="B185">
            <v>5640210</v>
          </cell>
          <cell r="C185" t="str">
            <v>Claims Receivable - Insurance - Contra</v>
          </cell>
          <cell r="E185">
            <v>1027619</v>
          </cell>
          <cell r="F185">
            <v>-1027619</v>
          </cell>
        </row>
        <row r="186">
          <cell r="B186">
            <v>5650100</v>
          </cell>
          <cell r="C186" t="str">
            <v>Prepaid Insurance</v>
          </cell>
          <cell r="D186">
            <v>36371122</v>
          </cell>
          <cell r="F186">
            <v>36371122</v>
          </cell>
        </row>
        <row r="187">
          <cell r="B187">
            <v>5650900</v>
          </cell>
          <cell r="C187" t="str">
            <v>Other Prepaid Expenses</v>
          </cell>
          <cell r="D187">
            <v>10783369</v>
          </cell>
          <cell r="F187">
            <v>10783369</v>
          </cell>
        </row>
        <row r="188">
          <cell r="B188">
            <v>5660500</v>
          </cell>
          <cell r="C188" t="str">
            <v>Materials Given On Loan</v>
          </cell>
          <cell r="D188">
            <v>52114155.119999997</v>
          </cell>
          <cell r="F188">
            <v>52114155.119999997</v>
          </cell>
        </row>
        <row r="189">
          <cell r="B189">
            <v>5680190</v>
          </cell>
          <cell r="C189" t="str">
            <v>TDS On Interest Received - Others</v>
          </cell>
          <cell r="D189">
            <v>996252</v>
          </cell>
          <cell r="F189">
            <v>996252</v>
          </cell>
        </row>
        <row r="190">
          <cell r="B190">
            <v>5680400</v>
          </cell>
          <cell r="C190" t="str">
            <v>TDS On Operational Incomes</v>
          </cell>
          <cell r="D190">
            <v>354100</v>
          </cell>
          <cell r="F190">
            <v>354100</v>
          </cell>
        </row>
        <row r="191">
          <cell r="B191">
            <v>5700300</v>
          </cell>
          <cell r="C191" t="str">
            <v>DEPB Licenses Receivables</v>
          </cell>
          <cell r="D191">
            <v>25381387.07</v>
          </cell>
          <cell r="F191">
            <v>25381387.07</v>
          </cell>
        </row>
        <row r="192">
          <cell r="B192">
            <v>5700330</v>
          </cell>
          <cell r="C192" t="str">
            <v>DEPB License in hand - Own</v>
          </cell>
          <cell r="D192">
            <v>21817643</v>
          </cell>
          <cell r="F192">
            <v>21817643</v>
          </cell>
        </row>
        <row r="193">
          <cell r="B193">
            <v>5710012</v>
          </cell>
          <cell r="C193" t="str">
            <v>Deposits With Excise - PLA (BED) - GC</v>
          </cell>
          <cell r="F193">
            <v>0</v>
          </cell>
        </row>
        <row r="194">
          <cell r="B194">
            <v>5710912</v>
          </cell>
          <cell r="C194" t="str">
            <v>PLA Deposits - Credit to be taken - GC</v>
          </cell>
          <cell r="F194">
            <v>0</v>
          </cell>
        </row>
        <row r="195">
          <cell r="B195">
            <v>5720000</v>
          </cell>
          <cell r="C195" t="str">
            <v>Deposits For Telephones - Telecom Department</v>
          </cell>
          <cell r="D195">
            <v>151356</v>
          </cell>
          <cell r="F195">
            <v>151356</v>
          </cell>
        </row>
        <row r="196">
          <cell r="B196">
            <v>5720025</v>
          </cell>
          <cell r="C196" t="str">
            <v>Deposits With Government Authorities</v>
          </cell>
          <cell r="D196">
            <v>32927136</v>
          </cell>
          <cell r="F196">
            <v>32927136</v>
          </cell>
        </row>
        <row r="197">
          <cell r="B197">
            <v>5720040</v>
          </cell>
          <cell r="C197" t="str">
            <v>Deposits To Others</v>
          </cell>
          <cell r="D197">
            <v>361755</v>
          </cell>
          <cell r="F197">
            <v>361755</v>
          </cell>
        </row>
        <row r="198">
          <cell r="B198">
            <v>5750910</v>
          </cell>
          <cell r="C198" t="str">
            <v>Deposits Paid - Others - Control - Legacy uploa</v>
          </cell>
          <cell r="F198">
            <v>0</v>
          </cell>
        </row>
        <row r="199">
          <cell r="B199">
            <v>5800000</v>
          </cell>
          <cell r="C199" t="str">
            <v>Misc Exp.to the extent not w/off-Preliminary Ex</v>
          </cell>
          <cell r="D199">
            <v>175886793.13</v>
          </cell>
          <cell r="F199">
            <v>175886793.13</v>
          </cell>
        </row>
        <row r="200">
          <cell r="B200">
            <v>6000000</v>
          </cell>
          <cell r="C200" t="str">
            <v>Sales - Domestic</v>
          </cell>
          <cell r="E200">
            <v>4163145700.0799999</v>
          </cell>
          <cell r="F200">
            <v>-4163145700.0799999</v>
          </cell>
        </row>
        <row r="201">
          <cell r="B201">
            <v>6000300</v>
          </cell>
          <cell r="C201" t="str">
            <v>Sales Tax Recovered (Domestic Sales)</v>
          </cell>
          <cell r="E201">
            <v>37709749</v>
          </cell>
          <cell r="F201">
            <v>-37709749</v>
          </cell>
        </row>
        <row r="202">
          <cell r="B202">
            <v>6000500</v>
          </cell>
          <cell r="C202" t="str">
            <v>Excise Duty Recovered (Domestic Sales)</v>
          </cell>
          <cell r="E202">
            <v>665898044.86000001</v>
          </cell>
          <cell r="F202">
            <v>-665898044.86000001</v>
          </cell>
        </row>
        <row r="203">
          <cell r="B203">
            <v>6010000</v>
          </cell>
          <cell r="C203" t="str">
            <v>Inter Divisional Sales</v>
          </cell>
          <cell r="E203">
            <v>4619318618.21</v>
          </cell>
          <cell r="F203">
            <v>-4619318618.21</v>
          </cell>
        </row>
        <row r="204">
          <cell r="B204">
            <v>6010010</v>
          </cell>
          <cell r="C204" t="str">
            <v>Inter Divisional Sales - Manual Posting</v>
          </cell>
          <cell r="E204">
            <v>816030771.55999994</v>
          </cell>
          <cell r="F204">
            <v>-816030771.55999994</v>
          </cell>
        </row>
        <row r="205">
          <cell r="B205">
            <v>6010500</v>
          </cell>
          <cell r="C205" t="str">
            <v>Excise Duty Recovered (Inter Divisional)</v>
          </cell>
          <cell r="E205">
            <v>96601</v>
          </cell>
          <cell r="F205">
            <v>-96601</v>
          </cell>
        </row>
        <row r="206">
          <cell r="B206">
            <v>6020000</v>
          </cell>
          <cell r="C206" t="str">
            <v>Sales - By Products</v>
          </cell>
          <cell r="E206">
            <v>27657471.09</v>
          </cell>
          <cell r="F206">
            <v>-27657471.09</v>
          </cell>
        </row>
        <row r="207">
          <cell r="B207">
            <v>6020300</v>
          </cell>
          <cell r="C207" t="str">
            <v>Sales Tax Recovered (By Product Sales)</v>
          </cell>
          <cell r="E207">
            <v>1581143</v>
          </cell>
          <cell r="F207">
            <v>-1581143</v>
          </cell>
        </row>
        <row r="208">
          <cell r="B208">
            <v>6020500</v>
          </cell>
          <cell r="C208" t="str">
            <v>Excise Duty Recovered (By Product Sales)</v>
          </cell>
          <cell r="E208">
            <v>4448926</v>
          </cell>
          <cell r="F208">
            <v>-4448926</v>
          </cell>
        </row>
        <row r="209">
          <cell r="B209">
            <v>6030000</v>
          </cell>
          <cell r="C209" t="str">
            <v>Sales - Exports</v>
          </cell>
          <cell r="E209">
            <v>456170134.43000001</v>
          </cell>
          <cell r="F209">
            <v>-456170134.43000001</v>
          </cell>
        </row>
        <row r="210">
          <cell r="B210">
            <v>6030010</v>
          </cell>
          <cell r="C210" t="str">
            <v>Sales - Exports - Manual Posting</v>
          </cell>
          <cell r="E210">
            <v>251962</v>
          </cell>
          <cell r="F210">
            <v>-251962</v>
          </cell>
        </row>
        <row r="211">
          <cell r="B211">
            <v>6030100</v>
          </cell>
          <cell r="C211" t="str">
            <v>Byproduct Sale - Exports</v>
          </cell>
          <cell r="E211">
            <v>58433610.630000003</v>
          </cell>
          <cell r="F211">
            <v>-58433610.630000003</v>
          </cell>
        </row>
        <row r="212">
          <cell r="B212">
            <v>6050000</v>
          </cell>
          <cell r="C212" t="str">
            <v>Sales - Deemed Exports</v>
          </cell>
          <cell r="E212">
            <v>39416174</v>
          </cell>
          <cell r="F212">
            <v>-39416174</v>
          </cell>
        </row>
        <row r="213">
          <cell r="B213">
            <v>6050300</v>
          </cell>
          <cell r="C213" t="str">
            <v>Sales Tax Recovered (Deemed Exports)</v>
          </cell>
          <cell r="E213">
            <v>441924</v>
          </cell>
          <cell r="F213">
            <v>-441924</v>
          </cell>
        </row>
        <row r="214">
          <cell r="B214">
            <v>6050500</v>
          </cell>
          <cell r="C214" t="str">
            <v>Excise Duty Recovered (Deemed Exports)</v>
          </cell>
          <cell r="E214">
            <v>6192110</v>
          </cell>
          <cell r="F214">
            <v>-6192110</v>
          </cell>
        </row>
        <row r="215">
          <cell r="B215">
            <v>6300020</v>
          </cell>
          <cell r="C215" t="str">
            <v>Export Incentives-DEPB</v>
          </cell>
          <cell r="E215">
            <v>37823508.969999999</v>
          </cell>
          <cell r="F215">
            <v>-37823508.969999999</v>
          </cell>
        </row>
        <row r="216">
          <cell r="B216">
            <v>6335020</v>
          </cell>
          <cell r="C216" t="str">
            <v>Interest Income-Customer Dues</v>
          </cell>
          <cell r="E216">
            <v>22800</v>
          </cell>
          <cell r="F216">
            <v>-22800</v>
          </cell>
        </row>
        <row r="217">
          <cell r="B217">
            <v>6335900</v>
          </cell>
          <cell r="C217" t="str">
            <v>Interest Received - Others</v>
          </cell>
          <cell r="E217">
            <v>17989479</v>
          </cell>
          <cell r="F217">
            <v>-17989479</v>
          </cell>
        </row>
        <row r="218">
          <cell r="B218">
            <v>6365000</v>
          </cell>
          <cell r="C218" t="str">
            <v>Sale Of Scrap</v>
          </cell>
          <cell r="E218">
            <v>2860318</v>
          </cell>
          <cell r="F218">
            <v>-2860318</v>
          </cell>
        </row>
        <row r="219">
          <cell r="B219">
            <v>6365010</v>
          </cell>
          <cell r="C219" t="str">
            <v>Excise Duty Recovered (Scrap Sales)</v>
          </cell>
          <cell r="E219">
            <v>367733</v>
          </cell>
          <cell r="F219">
            <v>-367733</v>
          </cell>
        </row>
        <row r="220">
          <cell r="B220">
            <v>6365020</v>
          </cell>
          <cell r="C220" t="str">
            <v>Sales Tax Recovered (Scrap Sales)</v>
          </cell>
          <cell r="E220">
            <v>163424</v>
          </cell>
          <cell r="F220">
            <v>-163424</v>
          </cell>
        </row>
        <row r="221">
          <cell r="B221">
            <v>6365100</v>
          </cell>
          <cell r="C221" t="str">
            <v>Sale Of Product Waste</v>
          </cell>
          <cell r="E221">
            <v>1931530</v>
          </cell>
          <cell r="F221">
            <v>-1931530</v>
          </cell>
        </row>
        <row r="222">
          <cell r="B222">
            <v>6365110</v>
          </cell>
          <cell r="C222" t="str">
            <v>Excise Duty Recovered (Product Waste)</v>
          </cell>
          <cell r="E222">
            <v>309044</v>
          </cell>
          <cell r="F222">
            <v>-309044</v>
          </cell>
        </row>
        <row r="223">
          <cell r="B223">
            <v>6365120</v>
          </cell>
          <cell r="C223" t="str">
            <v>Sales Tax Recovered (Product Waste)</v>
          </cell>
          <cell r="E223">
            <v>64563</v>
          </cell>
          <cell r="F223">
            <v>-64563</v>
          </cell>
        </row>
        <row r="224">
          <cell r="B224">
            <v>6370000</v>
          </cell>
          <cell r="C224" t="str">
            <v>Recoveries from Employees</v>
          </cell>
          <cell r="E224">
            <v>92205</v>
          </cell>
          <cell r="F224">
            <v>-92205</v>
          </cell>
        </row>
        <row r="225">
          <cell r="B225">
            <v>6370100</v>
          </cell>
          <cell r="C225" t="str">
            <v>Recoveries from Transporters</v>
          </cell>
          <cell r="D225">
            <v>2485.4699999999998</v>
          </cell>
          <cell r="F225">
            <v>2485.4699999999998</v>
          </cell>
        </row>
        <row r="226">
          <cell r="B226">
            <v>6370110</v>
          </cell>
          <cell r="C226" t="str">
            <v>Penalty Recovered From Contractors</v>
          </cell>
          <cell r="E226">
            <v>2085981</v>
          </cell>
          <cell r="F226">
            <v>-2085981</v>
          </cell>
        </row>
        <row r="227">
          <cell r="B227">
            <v>6370500</v>
          </cell>
          <cell r="C227" t="str">
            <v>Insurance Claims Received</v>
          </cell>
          <cell r="E227">
            <v>3246</v>
          </cell>
          <cell r="F227">
            <v>-3246</v>
          </cell>
        </row>
        <row r="228">
          <cell r="B228">
            <v>6370850</v>
          </cell>
          <cell r="C228" t="str">
            <v>Miscellaneous Recoveries</v>
          </cell>
          <cell r="E228">
            <v>86190</v>
          </cell>
          <cell r="F228">
            <v>-86190</v>
          </cell>
        </row>
        <row r="229">
          <cell r="B229">
            <v>6370900</v>
          </cell>
          <cell r="C229" t="str">
            <v>Miscellaneous Income - Others</v>
          </cell>
          <cell r="E229">
            <v>1058615.1399999999</v>
          </cell>
          <cell r="F229">
            <v>-1058615.1399999999</v>
          </cell>
        </row>
        <row r="230">
          <cell r="B230">
            <v>6400000</v>
          </cell>
          <cell r="C230" t="str">
            <v>Realised Forex Gain - Settlement of Cred</v>
          </cell>
          <cell r="E230">
            <v>1593878.67</v>
          </cell>
          <cell r="F230">
            <v>-1593878.67</v>
          </cell>
        </row>
        <row r="231">
          <cell r="B231">
            <v>6405000</v>
          </cell>
          <cell r="C231" t="str">
            <v>Unrealised Forex Gain - Revaluation of C</v>
          </cell>
          <cell r="D231">
            <v>5378876</v>
          </cell>
          <cell r="F231">
            <v>5378876</v>
          </cell>
        </row>
        <row r="232">
          <cell r="B232">
            <v>6800000</v>
          </cell>
          <cell r="C232" t="str">
            <v>Variation In Stock- FG(Production)</v>
          </cell>
          <cell r="E232">
            <v>9145297286.1000004</v>
          </cell>
          <cell r="F232">
            <v>-9145297286.1000004</v>
          </cell>
        </row>
        <row r="233">
          <cell r="B233">
            <v>6800010</v>
          </cell>
          <cell r="C233" t="str">
            <v>Variation In Stock - Fin Goods (Sold)</v>
          </cell>
          <cell r="D233">
            <v>8323261523.5200005</v>
          </cell>
          <cell r="F233">
            <v>8323261523.5200005</v>
          </cell>
        </row>
        <row r="234">
          <cell r="B234">
            <v>6800020</v>
          </cell>
          <cell r="C234" t="str">
            <v>Internal Consumption- FG</v>
          </cell>
          <cell r="D234">
            <v>1055413362.17</v>
          </cell>
          <cell r="F234">
            <v>1055413362.17</v>
          </cell>
        </row>
        <row r="235">
          <cell r="B235">
            <v>6800030</v>
          </cell>
          <cell r="C235" t="str">
            <v>Variation In Stock - Finished Goods (Dif</v>
          </cell>
          <cell r="D235">
            <v>97790747.120000005</v>
          </cell>
          <cell r="F235">
            <v>97790747.120000005</v>
          </cell>
        </row>
        <row r="236">
          <cell r="B236">
            <v>6800040</v>
          </cell>
          <cell r="C236" t="str">
            <v>Variation In Stock - Finished Goods (Rev</v>
          </cell>
          <cell r="D236">
            <v>15675464.08</v>
          </cell>
          <cell r="F236">
            <v>15675464.08</v>
          </cell>
        </row>
        <row r="237">
          <cell r="B237">
            <v>6800050</v>
          </cell>
          <cell r="C237" t="str">
            <v>Variation In Stock - Finished Goods (ED Provisi</v>
          </cell>
          <cell r="D237">
            <v>117881578.31999999</v>
          </cell>
          <cell r="F237">
            <v>117881578.31999999</v>
          </cell>
        </row>
        <row r="238">
          <cell r="B238">
            <v>6800200</v>
          </cell>
          <cell r="C238" t="str">
            <v>Variation In Stock - Finished Goods - Job Worke</v>
          </cell>
          <cell r="D238">
            <v>50056.51</v>
          </cell>
          <cell r="F238">
            <v>50056.51</v>
          </cell>
        </row>
        <row r="239">
          <cell r="B239">
            <v>6800300</v>
          </cell>
          <cell r="C239" t="str">
            <v>Variation In Stock - By Products (Stock)</v>
          </cell>
          <cell r="E239">
            <v>231348772.87</v>
          </cell>
          <cell r="F239">
            <v>-231348772.87</v>
          </cell>
        </row>
        <row r="240">
          <cell r="B240">
            <v>6800310</v>
          </cell>
          <cell r="C240" t="str">
            <v>Variation In Stock - By Products (Sold)</v>
          </cell>
          <cell r="D240">
            <v>155504244.21000001</v>
          </cell>
          <cell r="F240">
            <v>155504244.21000001</v>
          </cell>
        </row>
        <row r="241">
          <cell r="B241">
            <v>6800320</v>
          </cell>
          <cell r="C241" t="str">
            <v>Internal Consumption - By Products</v>
          </cell>
          <cell r="D241">
            <v>66148149</v>
          </cell>
          <cell r="F241">
            <v>66148149</v>
          </cell>
        </row>
        <row r="242">
          <cell r="B242">
            <v>6800330</v>
          </cell>
          <cell r="C242" t="str">
            <v>Variation In Stock - By Products (Diff.)</v>
          </cell>
          <cell r="E242">
            <v>58077504.979999997</v>
          </cell>
          <cell r="F242">
            <v>-58077504.979999997</v>
          </cell>
        </row>
        <row r="243">
          <cell r="B243">
            <v>6800340</v>
          </cell>
          <cell r="C243" t="str">
            <v>Variation In Stock - By Products (Revalu</v>
          </cell>
          <cell r="D243">
            <v>5146544.9000000004</v>
          </cell>
          <cell r="F243">
            <v>5146544.9000000004</v>
          </cell>
        </row>
        <row r="244">
          <cell r="B244">
            <v>6800500</v>
          </cell>
          <cell r="C244" t="str">
            <v>Variation In Stock - WIP</v>
          </cell>
          <cell r="E244">
            <v>1021349949.6799999</v>
          </cell>
          <cell r="F244">
            <v>-1021349949.6799999</v>
          </cell>
        </row>
        <row r="245">
          <cell r="B245">
            <v>6800515</v>
          </cell>
          <cell r="C245" t="str">
            <v>Variation In Stock - Work In Progress-Ot</v>
          </cell>
          <cell r="D245">
            <v>130801</v>
          </cell>
          <cell r="F245">
            <v>130801</v>
          </cell>
        </row>
        <row r="246">
          <cell r="B246">
            <v>6800550</v>
          </cell>
          <cell r="C246" t="str">
            <v>Internal Consumption - Work In Progress</v>
          </cell>
          <cell r="D246">
            <v>978532137.96000004</v>
          </cell>
          <cell r="F246">
            <v>978532137.96000004</v>
          </cell>
        </row>
        <row r="247">
          <cell r="B247">
            <v>6800560</v>
          </cell>
          <cell r="C247" t="str">
            <v>Variation In Stock - Work In Progress (D</v>
          </cell>
          <cell r="D247">
            <v>344764.8</v>
          </cell>
          <cell r="F247">
            <v>344764.8</v>
          </cell>
        </row>
        <row r="248">
          <cell r="B248">
            <v>6800570</v>
          </cell>
          <cell r="C248" t="str">
            <v>Variation In Stock - Work In Progress (R</v>
          </cell>
          <cell r="E248">
            <v>3442296.63</v>
          </cell>
          <cell r="F248">
            <v>-3442296.63</v>
          </cell>
        </row>
        <row r="249">
          <cell r="B249">
            <v>7000000</v>
          </cell>
          <cell r="C249" t="str">
            <v>Raw Materials Consumed</v>
          </cell>
          <cell r="D249">
            <v>1626599102.6400001</v>
          </cell>
          <cell r="F249">
            <v>1626599102.6400001</v>
          </cell>
        </row>
        <row r="250">
          <cell r="B250">
            <v>7000300</v>
          </cell>
          <cell r="C250" t="str">
            <v>Differential costs - Raw Materials (Othe</v>
          </cell>
          <cell r="D250">
            <v>26802049.890000001</v>
          </cell>
          <cell r="F250">
            <v>26802049.890000001</v>
          </cell>
        </row>
        <row r="251">
          <cell r="B251">
            <v>7000400</v>
          </cell>
          <cell r="C251" t="str">
            <v>Raw Materials Consumed (Other than Crude</v>
          </cell>
          <cell r="E251">
            <v>14050894</v>
          </cell>
          <cell r="F251">
            <v>-14050894</v>
          </cell>
        </row>
        <row r="252">
          <cell r="B252">
            <v>7000900</v>
          </cell>
          <cell r="C252" t="str">
            <v>Modvat Credit on Internal Consumption</v>
          </cell>
          <cell r="E252">
            <v>115333802</v>
          </cell>
          <cell r="F252">
            <v>-115333802</v>
          </cell>
        </row>
        <row r="253">
          <cell r="B253">
            <v>7010000</v>
          </cell>
          <cell r="C253" t="str">
            <v>Traded Goods Consumption</v>
          </cell>
          <cell r="D253">
            <v>2805224.83</v>
          </cell>
          <cell r="F253">
            <v>2805224.83</v>
          </cell>
        </row>
        <row r="254">
          <cell r="B254">
            <v>7020000</v>
          </cell>
          <cell r="C254" t="str">
            <v>Inter Divisional Purchases</v>
          </cell>
          <cell r="D254">
            <v>5039146217.1999998</v>
          </cell>
          <cell r="F254">
            <v>5039146217.1999998</v>
          </cell>
        </row>
        <row r="255">
          <cell r="B255">
            <v>7030000</v>
          </cell>
          <cell r="C255" t="str">
            <v>Production Variance</v>
          </cell>
          <cell r="D255">
            <v>136536594.88999999</v>
          </cell>
          <cell r="F255">
            <v>136536594.88999999</v>
          </cell>
        </row>
        <row r="256">
          <cell r="B256">
            <v>7030200</v>
          </cell>
          <cell r="C256" t="str">
            <v>Production Variance - Work in Progress (</v>
          </cell>
          <cell r="D256">
            <v>14195454.380000001</v>
          </cell>
          <cell r="F256">
            <v>14195454.380000001</v>
          </cell>
        </row>
        <row r="257">
          <cell r="B257">
            <v>7100000</v>
          </cell>
          <cell r="C257" t="str">
            <v>Stores &amp; Spares Consumed - Mechanical</v>
          </cell>
          <cell r="D257">
            <v>60909672.170000002</v>
          </cell>
          <cell r="F257">
            <v>60909672.170000002</v>
          </cell>
        </row>
        <row r="258">
          <cell r="B258">
            <v>7100050</v>
          </cell>
          <cell r="C258" t="str">
            <v>Detention/Demmurage Charges - Stores &amp; S</v>
          </cell>
          <cell r="F258">
            <v>0</v>
          </cell>
        </row>
        <row r="259">
          <cell r="B259">
            <v>7100070</v>
          </cell>
          <cell r="C259" t="str">
            <v>Stores &amp; Spares Consumed - Mechanical -T</v>
          </cell>
          <cell r="D259">
            <v>2731500</v>
          </cell>
          <cell r="F259">
            <v>2731500</v>
          </cell>
        </row>
        <row r="260">
          <cell r="B260">
            <v>7100090</v>
          </cell>
          <cell r="C260" t="str">
            <v>Differential Costs - Stores &amp; Spares - M</v>
          </cell>
          <cell r="E260">
            <v>1039593.9</v>
          </cell>
          <cell r="F260">
            <v>-1039593.9</v>
          </cell>
        </row>
        <row r="261">
          <cell r="B261">
            <v>7100100</v>
          </cell>
          <cell r="C261" t="str">
            <v>Stores &amp; Spares Consumed - Electrical</v>
          </cell>
          <cell r="D261">
            <v>3707607.05</v>
          </cell>
          <cell r="F261">
            <v>3707607.05</v>
          </cell>
        </row>
        <row r="262">
          <cell r="B262">
            <v>7100190</v>
          </cell>
          <cell r="C262" t="str">
            <v>Differential Costs - Stores &amp; Spares - E</v>
          </cell>
          <cell r="E262">
            <v>2152.88</v>
          </cell>
          <cell r="F262">
            <v>-2152.88</v>
          </cell>
        </row>
        <row r="263">
          <cell r="B263">
            <v>7100200</v>
          </cell>
          <cell r="C263" t="str">
            <v>Stores &amp; Spares Consumed-Instrumentation</v>
          </cell>
          <cell r="D263">
            <v>15439117.09</v>
          </cell>
          <cell r="F263">
            <v>15439117.09</v>
          </cell>
        </row>
        <row r="264">
          <cell r="B264">
            <v>7100290</v>
          </cell>
          <cell r="C264" t="str">
            <v>Differential Costs - Stores &amp; Spares - I</v>
          </cell>
          <cell r="D264">
            <v>659015.31999999995</v>
          </cell>
          <cell r="F264">
            <v>659015.31999999995</v>
          </cell>
        </row>
        <row r="265">
          <cell r="B265">
            <v>7100350</v>
          </cell>
          <cell r="C265" t="str">
            <v>Detention/Demmurage Charges - Stores &amp; S</v>
          </cell>
          <cell r="D265">
            <v>58946.51</v>
          </cell>
          <cell r="F265">
            <v>58946.51</v>
          </cell>
        </row>
        <row r="266">
          <cell r="B266">
            <v>7100400</v>
          </cell>
          <cell r="C266" t="str">
            <v>Lubes, Oils &amp; Greases consumed</v>
          </cell>
          <cell r="D266">
            <v>3567835.45</v>
          </cell>
          <cell r="F266">
            <v>3567835.45</v>
          </cell>
        </row>
        <row r="267">
          <cell r="B267">
            <v>7100470</v>
          </cell>
          <cell r="C267" t="str">
            <v>Lubes &amp; Greases Consumed - Trf posting</v>
          </cell>
          <cell r="D267">
            <v>298.2</v>
          </cell>
          <cell r="F267">
            <v>298.2</v>
          </cell>
        </row>
        <row r="268">
          <cell r="B268">
            <v>7100490</v>
          </cell>
          <cell r="C268" t="str">
            <v>Differential Costs - Lubes, Oils &amp; Greas</v>
          </cell>
          <cell r="E268">
            <v>406.16</v>
          </cell>
          <cell r="F268">
            <v>-406.16</v>
          </cell>
        </row>
        <row r="269">
          <cell r="B269">
            <v>7100500</v>
          </cell>
          <cell r="C269" t="str">
            <v>Other consumables - consumed</v>
          </cell>
          <cell r="D269">
            <v>18188010.48</v>
          </cell>
          <cell r="F269">
            <v>18188010.48</v>
          </cell>
        </row>
        <row r="270">
          <cell r="B270">
            <v>7100570</v>
          </cell>
          <cell r="C270" t="str">
            <v>Other Consumables consumed - Transfer po</v>
          </cell>
          <cell r="D270">
            <v>71368</v>
          </cell>
          <cell r="F270">
            <v>71368</v>
          </cell>
        </row>
        <row r="271">
          <cell r="B271">
            <v>7100590</v>
          </cell>
          <cell r="C271" t="str">
            <v>Differential Costs - Other consumables</v>
          </cell>
          <cell r="D271">
            <v>127386.98</v>
          </cell>
          <cell r="F271">
            <v>127386.98</v>
          </cell>
        </row>
        <row r="272">
          <cell r="B272">
            <v>7100800</v>
          </cell>
          <cell r="C272" t="str">
            <v>Stores &amp; Spares Consumed - Electronics</v>
          </cell>
          <cell r="D272">
            <v>904060.4</v>
          </cell>
          <cell r="F272">
            <v>904060.4</v>
          </cell>
        </row>
        <row r="273">
          <cell r="B273">
            <v>7101000</v>
          </cell>
          <cell r="C273" t="str">
            <v>Project Material Consumption</v>
          </cell>
          <cell r="D273">
            <v>48392.15</v>
          </cell>
          <cell r="F273">
            <v>48392.15</v>
          </cell>
        </row>
        <row r="274">
          <cell r="B274">
            <v>7105000</v>
          </cell>
          <cell r="C274" t="str">
            <v>Chemicals &amp; Catalysts Consumed</v>
          </cell>
          <cell r="D274">
            <v>89332426.719999999</v>
          </cell>
          <cell r="F274">
            <v>89332426.719999999</v>
          </cell>
        </row>
        <row r="275">
          <cell r="B275">
            <v>7105200</v>
          </cell>
          <cell r="C275" t="str">
            <v>Detention/Demmurage Charges - Chemicals</v>
          </cell>
          <cell r="D275">
            <v>335072</v>
          </cell>
          <cell r="F275">
            <v>335072</v>
          </cell>
        </row>
        <row r="276">
          <cell r="B276">
            <v>7105300</v>
          </cell>
          <cell r="C276" t="str">
            <v>Differential Costs - Chemicals &amp; Catalys</v>
          </cell>
          <cell r="E276">
            <v>43758.86</v>
          </cell>
          <cell r="F276">
            <v>-43758.86</v>
          </cell>
        </row>
        <row r="277">
          <cell r="B277">
            <v>7105400</v>
          </cell>
          <cell r="C277" t="str">
            <v>Chemicals &amp; Catalysts Consumed - Transfe</v>
          </cell>
          <cell r="D277">
            <v>14659506</v>
          </cell>
          <cell r="F277">
            <v>14659506</v>
          </cell>
        </row>
        <row r="278">
          <cell r="B278">
            <v>7110000</v>
          </cell>
          <cell r="C278" t="str">
            <v>Packing Materials Consumed</v>
          </cell>
          <cell r="D278">
            <v>29065348.420000002</v>
          </cell>
          <cell r="F278">
            <v>29065348.420000002</v>
          </cell>
        </row>
        <row r="279">
          <cell r="B279">
            <v>7110300</v>
          </cell>
          <cell r="C279" t="str">
            <v>Differential Costs - Packing Materials</v>
          </cell>
          <cell r="E279">
            <v>5346</v>
          </cell>
          <cell r="F279">
            <v>-5346</v>
          </cell>
        </row>
        <row r="280">
          <cell r="B280">
            <v>7110400</v>
          </cell>
          <cell r="C280" t="str">
            <v>Packing Material Consumed - Transfer pos</v>
          </cell>
          <cell r="D280">
            <v>34447</v>
          </cell>
          <cell r="F280">
            <v>34447</v>
          </cell>
        </row>
        <row r="281">
          <cell r="B281">
            <v>7115000</v>
          </cell>
          <cell r="C281" t="str">
            <v>Non-Stock Items Consumed</v>
          </cell>
          <cell r="D281">
            <v>575827.47</v>
          </cell>
          <cell r="F281">
            <v>575827.47</v>
          </cell>
        </row>
        <row r="282">
          <cell r="B282">
            <v>7120100</v>
          </cell>
          <cell r="C282" t="str">
            <v>Raw Water Purchased</v>
          </cell>
          <cell r="D282">
            <v>12458365</v>
          </cell>
          <cell r="F282">
            <v>12458365</v>
          </cell>
        </row>
        <row r="283">
          <cell r="B283">
            <v>7125000</v>
          </cell>
          <cell r="C283" t="str">
            <v>Fuel Consumed</v>
          </cell>
          <cell r="D283">
            <v>976655075.72000003</v>
          </cell>
          <cell r="F283">
            <v>976655075.72000003</v>
          </cell>
        </row>
        <row r="284">
          <cell r="B284">
            <v>7125300</v>
          </cell>
          <cell r="C284" t="str">
            <v>Differential Costs - Fuel</v>
          </cell>
          <cell r="D284">
            <v>7643761.8600000003</v>
          </cell>
          <cell r="F284">
            <v>7643761.8600000003</v>
          </cell>
        </row>
        <row r="285">
          <cell r="B285">
            <v>7130100</v>
          </cell>
          <cell r="C285" t="str">
            <v>Electricity Duty</v>
          </cell>
          <cell r="D285">
            <v>901068</v>
          </cell>
          <cell r="F285">
            <v>901068</v>
          </cell>
        </row>
        <row r="286">
          <cell r="B286">
            <v>7130110</v>
          </cell>
          <cell r="C286" t="str">
            <v>Energy Charges</v>
          </cell>
          <cell r="D286">
            <v>8049231</v>
          </cell>
          <cell r="F286">
            <v>8049231</v>
          </cell>
        </row>
        <row r="287">
          <cell r="B287">
            <v>7130120</v>
          </cell>
          <cell r="C287" t="str">
            <v>Demand Charges</v>
          </cell>
          <cell r="D287">
            <v>18956850.760000002</v>
          </cell>
          <cell r="F287">
            <v>18956850.760000002</v>
          </cell>
        </row>
        <row r="288">
          <cell r="B288">
            <v>7135000</v>
          </cell>
          <cell r="C288" t="str">
            <v>Excise Duty Paid - Sales</v>
          </cell>
          <cell r="D288">
            <v>821204718.17999995</v>
          </cell>
          <cell r="F288">
            <v>821204718.17999995</v>
          </cell>
        </row>
        <row r="289">
          <cell r="B289">
            <v>7135500</v>
          </cell>
          <cell r="C289" t="str">
            <v>Excise Duty Paid - Finished Goods in Bon</v>
          </cell>
          <cell r="E289">
            <v>141614872.99000001</v>
          </cell>
          <cell r="F289">
            <v>-141614872.99000001</v>
          </cell>
        </row>
        <row r="290">
          <cell r="B290">
            <v>7140600</v>
          </cell>
          <cell r="C290" t="str">
            <v>Tug Operation Expenses</v>
          </cell>
          <cell r="D290">
            <v>4856174</v>
          </cell>
          <cell r="F290">
            <v>4856174</v>
          </cell>
        </row>
        <row r="291">
          <cell r="B291">
            <v>7142010</v>
          </cell>
          <cell r="C291" t="str">
            <v>Inward Freight on Stock Transfer - Other</v>
          </cell>
          <cell r="D291">
            <v>3981924.92</v>
          </cell>
          <cell r="F291">
            <v>3981924.92</v>
          </cell>
        </row>
        <row r="292">
          <cell r="B292">
            <v>7142030</v>
          </cell>
          <cell r="C292" t="str">
            <v>Inward Freight on Local Purchases</v>
          </cell>
          <cell r="D292">
            <v>6689.6</v>
          </cell>
          <cell r="F292">
            <v>6689.6</v>
          </cell>
        </row>
        <row r="293">
          <cell r="B293">
            <v>7142510</v>
          </cell>
          <cell r="C293" t="str">
            <v>Inward Freight/DC on Purchases - Other R</v>
          </cell>
          <cell r="D293">
            <v>23212.18</v>
          </cell>
          <cell r="F293">
            <v>23212.18</v>
          </cell>
        </row>
        <row r="294">
          <cell r="B294">
            <v>7142530</v>
          </cell>
          <cell r="C294" t="str">
            <v>Inward Freight/Delivery Costs on Purchas</v>
          </cell>
          <cell r="D294">
            <v>3729825.92</v>
          </cell>
          <cell r="F294">
            <v>3729825.92</v>
          </cell>
        </row>
        <row r="295">
          <cell r="B295">
            <v>7142540</v>
          </cell>
          <cell r="C295" t="str">
            <v>Inward Freight/Delivery Costs on Purchas</v>
          </cell>
          <cell r="E295">
            <v>199786.57</v>
          </cell>
          <cell r="F295">
            <v>-199786.57</v>
          </cell>
        </row>
        <row r="296">
          <cell r="B296">
            <v>7142560</v>
          </cell>
          <cell r="C296" t="str">
            <v>Inward Freight/Delivery Cost on Pur.-Non</v>
          </cell>
          <cell r="F296">
            <v>0</v>
          </cell>
        </row>
        <row r="297">
          <cell r="B297">
            <v>7142570</v>
          </cell>
          <cell r="C297" t="str">
            <v>Inward Freight on Pur. - Transit Loss an</v>
          </cell>
          <cell r="E297">
            <v>552398.71</v>
          </cell>
          <cell r="F297">
            <v>-552398.71</v>
          </cell>
        </row>
        <row r="298">
          <cell r="B298">
            <v>7145000</v>
          </cell>
          <cell r="C298" t="str">
            <v>Repairs and Maintenance - Plant &amp; Machin</v>
          </cell>
          <cell r="D298">
            <v>6934953.6799999997</v>
          </cell>
          <cell r="F298">
            <v>6934953.6799999997</v>
          </cell>
        </row>
        <row r="299">
          <cell r="B299">
            <v>7145100</v>
          </cell>
          <cell r="C299" t="str">
            <v>Repairs and Maintenance - Plant &amp; Machin</v>
          </cell>
          <cell r="D299">
            <v>64674581.210000001</v>
          </cell>
          <cell r="F299">
            <v>64674581.210000001</v>
          </cell>
        </row>
        <row r="300">
          <cell r="B300">
            <v>7145200</v>
          </cell>
          <cell r="C300" t="str">
            <v>Repairs and Maintenance-Plant &amp; Machiner</v>
          </cell>
          <cell r="D300">
            <v>13653258.439999999</v>
          </cell>
          <cell r="F300">
            <v>13653258.439999999</v>
          </cell>
        </row>
        <row r="301">
          <cell r="B301">
            <v>7145300</v>
          </cell>
          <cell r="C301" t="str">
            <v>Repairs and Maintenance-Plant &amp; Mach-Int</v>
          </cell>
          <cell r="D301">
            <v>2889135.63</v>
          </cell>
          <cell r="F301">
            <v>2889135.63</v>
          </cell>
        </row>
        <row r="302">
          <cell r="B302">
            <v>7145400</v>
          </cell>
          <cell r="C302" t="str">
            <v>Repairs &amp; Maintenance-CES-Electrical</v>
          </cell>
          <cell r="E302">
            <v>721228.66</v>
          </cell>
          <cell r="F302">
            <v>-721228.66</v>
          </cell>
        </row>
        <row r="303">
          <cell r="B303">
            <v>7145500</v>
          </cell>
          <cell r="C303" t="str">
            <v>Repairs &amp; Maintenance-CES-Mechanical</v>
          </cell>
          <cell r="E303">
            <v>2052376</v>
          </cell>
          <cell r="F303">
            <v>-2052376</v>
          </cell>
        </row>
        <row r="304">
          <cell r="B304">
            <v>7145600</v>
          </cell>
          <cell r="C304" t="str">
            <v>Repairs and Maintenance-CES-Intrumentati</v>
          </cell>
          <cell r="E304">
            <v>150000</v>
          </cell>
          <cell r="F304">
            <v>-150000</v>
          </cell>
        </row>
        <row r="305">
          <cell r="B305">
            <v>7146000</v>
          </cell>
          <cell r="C305" t="str">
            <v>Repairs &amp; Maintenance - Factory Building</v>
          </cell>
          <cell r="D305">
            <v>1163517.56</v>
          </cell>
          <cell r="F305">
            <v>1163517.56</v>
          </cell>
        </row>
        <row r="306">
          <cell r="B306">
            <v>7147000</v>
          </cell>
          <cell r="C306" t="str">
            <v>Repairs &amp; Maintenance - Others (Manufact</v>
          </cell>
          <cell r="E306">
            <v>160495.70000000001</v>
          </cell>
          <cell r="F306">
            <v>-160495.70000000001</v>
          </cell>
        </row>
        <row r="307">
          <cell r="B307">
            <v>7155000</v>
          </cell>
          <cell r="C307" t="str">
            <v>Hire Chgs - Plant &amp; Machinery</v>
          </cell>
          <cell r="D307">
            <v>643530.1</v>
          </cell>
          <cell r="F307">
            <v>643530.1</v>
          </cell>
        </row>
        <row r="308">
          <cell r="B308">
            <v>7155200</v>
          </cell>
          <cell r="C308" t="str">
            <v>Hire Chgs - Tankages</v>
          </cell>
          <cell r="D308">
            <v>675069</v>
          </cell>
          <cell r="F308">
            <v>675069</v>
          </cell>
        </row>
        <row r="309">
          <cell r="B309">
            <v>7155300</v>
          </cell>
          <cell r="C309" t="str">
            <v>Hire Charges - Contracted Services (Oper</v>
          </cell>
          <cell r="D309">
            <v>2945885.92</v>
          </cell>
          <cell r="F309">
            <v>2945885.92</v>
          </cell>
        </row>
        <row r="310">
          <cell r="B310">
            <v>7155900</v>
          </cell>
          <cell r="C310" t="str">
            <v>Hire Chgs - Others</v>
          </cell>
          <cell r="D310">
            <v>127975.32</v>
          </cell>
          <cell r="F310">
            <v>127975.32</v>
          </cell>
        </row>
        <row r="311">
          <cell r="B311">
            <v>7165000</v>
          </cell>
          <cell r="C311" t="str">
            <v>Lease Rent - Plant &amp; Machinery</v>
          </cell>
          <cell r="D311">
            <v>205762565</v>
          </cell>
          <cell r="F311">
            <v>205762565</v>
          </cell>
        </row>
        <row r="312">
          <cell r="B312">
            <v>7200000</v>
          </cell>
          <cell r="C312" t="str">
            <v>Import Purchase Account</v>
          </cell>
          <cell r="D312">
            <v>1082511703.6400001</v>
          </cell>
          <cell r="F312">
            <v>1082511703.6400001</v>
          </cell>
        </row>
        <row r="313">
          <cell r="B313">
            <v>7200010</v>
          </cell>
          <cell r="C313" t="str">
            <v>Import  - Insurance</v>
          </cell>
          <cell r="D313">
            <v>335934</v>
          </cell>
          <cell r="F313">
            <v>335934</v>
          </cell>
        </row>
        <row r="314">
          <cell r="B314">
            <v>7200015</v>
          </cell>
          <cell r="C314" t="str">
            <v>Import  - Ocean Freight - RM (Other than</v>
          </cell>
          <cell r="D314">
            <v>43583691.509999998</v>
          </cell>
          <cell r="F314">
            <v>43583691.509999998</v>
          </cell>
        </row>
        <row r="315">
          <cell r="B315">
            <v>7200020</v>
          </cell>
          <cell r="C315" t="str">
            <v>Import  - Customs Duty - RM (Other than</v>
          </cell>
          <cell r="D315">
            <v>129869548</v>
          </cell>
          <cell r="F315">
            <v>129869548</v>
          </cell>
        </row>
        <row r="316">
          <cell r="B316">
            <v>7200025</v>
          </cell>
          <cell r="C316" t="str">
            <v>Import  - Wharfage Charges - RM (Other t</v>
          </cell>
          <cell r="D316">
            <v>161700</v>
          </cell>
          <cell r="F316">
            <v>161700</v>
          </cell>
        </row>
        <row r="317">
          <cell r="B317">
            <v>7200030</v>
          </cell>
          <cell r="C317" t="str">
            <v>Import  - Port Charges - RM (Other than</v>
          </cell>
          <cell r="D317">
            <v>163519021</v>
          </cell>
          <cell r="F317">
            <v>163519021</v>
          </cell>
        </row>
        <row r="318">
          <cell r="B318">
            <v>7200040</v>
          </cell>
          <cell r="C318" t="str">
            <v>Import  - Disport Survey Fees - RM (Othe</v>
          </cell>
          <cell r="D318">
            <v>47792.95</v>
          </cell>
          <cell r="F318">
            <v>47792.95</v>
          </cell>
        </row>
        <row r="319">
          <cell r="B319">
            <v>7200055</v>
          </cell>
          <cell r="C319" t="str">
            <v>Import  -  Agents Commission - RM (Other</v>
          </cell>
          <cell r="D319">
            <v>297501</v>
          </cell>
          <cell r="F319">
            <v>297501</v>
          </cell>
        </row>
        <row r="320">
          <cell r="B320">
            <v>7200090</v>
          </cell>
          <cell r="C320" t="str">
            <v>Imp-Other Sundry Chgs-RM(Oth than crude)</v>
          </cell>
          <cell r="E320">
            <v>236.24</v>
          </cell>
          <cell r="F320">
            <v>-236.24</v>
          </cell>
        </row>
        <row r="321">
          <cell r="B321">
            <v>7201000</v>
          </cell>
          <cell r="C321" t="str">
            <v>Shipment Control Account</v>
          </cell>
          <cell r="E321">
            <v>1420326655.8599999</v>
          </cell>
          <cell r="F321">
            <v>-1420326655.8599999</v>
          </cell>
        </row>
        <row r="322">
          <cell r="B322">
            <v>7202000</v>
          </cell>
          <cell r="C322" t="str">
            <v>Import Purchases - Transfer to MIT</v>
          </cell>
          <cell r="F322">
            <v>0</v>
          </cell>
        </row>
        <row r="323">
          <cell r="B323">
            <v>7300000</v>
          </cell>
          <cell r="C323" t="str">
            <v>Salary And Wages</v>
          </cell>
          <cell r="D323">
            <v>74821633.599999994</v>
          </cell>
          <cell r="F323">
            <v>74821633.599999994</v>
          </cell>
        </row>
        <row r="324">
          <cell r="B324">
            <v>7300100</v>
          </cell>
          <cell r="C324" t="str">
            <v>Salaries &amp; Wages - Contractors</v>
          </cell>
          <cell r="D324">
            <v>2030488.41</v>
          </cell>
          <cell r="F324">
            <v>2030488.41</v>
          </cell>
        </row>
        <row r="325">
          <cell r="B325">
            <v>7325000</v>
          </cell>
          <cell r="C325" t="str">
            <v>Co. Contribution To Provident Fund</v>
          </cell>
          <cell r="D325">
            <v>3746220</v>
          </cell>
          <cell r="F325">
            <v>3746220</v>
          </cell>
        </row>
        <row r="326">
          <cell r="B326">
            <v>7325020</v>
          </cell>
          <cell r="C326" t="str">
            <v>Co. Contribution To Pension Scheme</v>
          </cell>
          <cell r="D326">
            <v>2187999</v>
          </cell>
          <cell r="F326">
            <v>2187999</v>
          </cell>
        </row>
        <row r="327">
          <cell r="B327">
            <v>7330000</v>
          </cell>
          <cell r="C327" t="str">
            <v>Leave Travel Allowance</v>
          </cell>
          <cell r="D327">
            <v>1939893</v>
          </cell>
          <cell r="F327">
            <v>1939893</v>
          </cell>
        </row>
        <row r="328">
          <cell r="B328">
            <v>7330010</v>
          </cell>
          <cell r="C328" t="str">
            <v>Medical Exps Reimbursement</v>
          </cell>
          <cell r="D328">
            <v>2544090</v>
          </cell>
          <cell r="F328">
            <v>2544090</v>
          </cell>
        </row>
        <row r="329">
          <cell r="B329">
            <v>7330020</v>
          </cell>
          <cell r="C329" t="str">
            <v>Medical Exp - Others</v>
          </cell>
          <cell r="D329">
            <v>6250</v>
          </cell>
          <cell r="F329">
            <v>6250</v>
          </cell>
        </row>
        <row r="330">
          <cell r="B330">
            <v>7330030</v>
          </cell>
          <cell r="C330" t="str">
            <v>Catering/Lunch/Canteen Expenses</v>
          </cell>
          <cell r="D330">
            <v>3673746</v>
          </cell>
          <cell r="F330">
            <v>3673746</v>
          </cell>
        </row>
        <row r="331">
          <cell r="B331">
            <v>7330040</v>
          </cell>
          <cell r="C331" t="str">
            <v>Uniform and Clothing</v>
          </cell>
          <cell r="D331">
            <v>76915</v>
          </cell>
          <cell r="F331">
            <v>76915</v>
          </cell>
        </row>
        <row r="332">
          <cell r="B332">
            <v>7330900</v>
          </cell>
          <cell r="C332" t="str">
            <v>Other Employee Welfare &amp; Amenities</v>
          </cell>
          <cell r="D332">
            <v>376204</v>
          </cell>
          <cell r="F332">
            <v>376204</v>
          </cell>
        </row>
        <row r="333">
          <cell r="B333">
            <v>7330901</v>
          </cell>
          <cell r="C333" t="str">
            <v>Other Employee Welfare &amp; Amenities Reimb</v>
          </cell>
          <cell r="D333">
            <v>407293</v>
          </cell>
          <cell r="F333">
            <v>407293</v>
          </cell>
        </row>
        <row r="334">
          <cell r="B334">
            <v>7415000</v>
          </cell>
          <cell r="C334" t="str">
            <v>Brokerage &amp; Commission On Sales</v>
          </cell>
          <cell r="D334">
            <v>29679.8</v>
          </cell>
          <cell r="F334">
            <v>29679.8</v>
          </cell>
        </row>
        <row r="335">
          <cell r="B335">
            <v>7415200</v>
          </cell>
          <cell r="C335" t="str">
            <v>Brokerage &amp; Commission - Dealers</v>
          </cell>
          <cell r="E335">
            <v>11185300</v>
          </cell>
          <cell r="F335">
            <v>-11185300</v>
          </cell>
        </row>
        <row r="336">
          <cell r="B336">
            <v>7420000</v>
          </cell>
          <cell r="C336" t="str">
            <v>Freight &amp; Forwarding - Road Transport Ch</v>
          </cell>
          <cell r="D336">
            <v>10155174.380000001</v>
          </cell>
          <cell r="F336">
            <v>10155174.380000001</v>
          </cell>
        </row>
        <row r="337">
          <cell r="B337">
            <v>7420050</v>
          </cell>
          <cell r="C337" t="str">
            <v>Freight &amp; Forwarding - Recovery Account</v>
          </cell>
          <cell r="E337">
            <v>70993725</v>
          </cell>
          <cell r="F337">
            <v>-70993725</v>
          </cell>
        </row>
        <row r="338">
          <cell r="B338">
            <v>7420300</v>
          </cell>
          <cell r="C338" t="str">
            <v>Clearing &amp; Forwarding Charges</v>
          </cell>
          <cell r="E338">
            <v>285407</v>
          </cell>
          <cell r="F338">
            <v>-285407</v>
          </cell>
        </row>
        <row r="339">
          <cell r="B339">
            <v>7440000</v>
          </cell>
          <cell r="C339" t="str">
            <v>Quantity Discount</v>
          </cell>
          <cell r="D339">
            <v>49589984</v>
          </cell>
          <cell r="F339">
            <v>49589984</v>
          </cell>
        </row>
        <row r="340">
          <cell r="B340">
            <v>7440005</v>
          </cell>
          <cell r="C340" t="str">
            <v>Quantity Discount - Manual Posting</v>
          </cell>
          <cell r="E340">
            <v>53180575.789999999</v>
          </cell>
          <cell r="F340">
            <v>-53180575.789999999</v>
          </cell>
        </row>
        <row r="341">
          <cell r="B341">
            <v>7440100</v>
          </cell>
          <cell r="C341" t="str">
            <v>Trade Discount</v>
          </cell>
          <cell r="D341">
            <v>3846209</v>
          </cell>
          <cell r="F341">
            <v>3846209</v>
          </cell>
        </row>
        <row r="342">
          <cell r="B342">
            <v>7440200</v>
          </cell>
          <cell r="C342" t="str">
            <v>Cash Discount</v>
          </cell>
          <cell r="D342">
            <v>50188090</v>
          </cell>
          <cell r="F342">
            <v>50188090</v>
          </cell>
        </row>
        <row r="343">
          <cell r="B343">
            <v>7440205</v>
          </cell>
          <cell r="C343" t="str">
            <v>Cash Discount - Manual Posting</v>
          </cell>
          <cell r="E343">
            <v>4320092</v>
          </cell>
          <cell r="F343">
            <v>-4320092</v>
          </cell>
        </row>
        <row r="344">
          <cell r="B344">
            <v>7440300</v>
          </cell>
          <cell r="C344" t="str">
            <v>Rate Difference-Sales</v>
          </cell>
          <cell r="D344">
            <v>92043754.400000006</v>
          </cell>
          <cell r="F344">
            <v>92043754.400000006</v>
          </cell>
        </row>
        <row r="345">
          <cell r="B345">
            <v>7440320</v>
          </cell>
          <cell r="C345" t="str">
            <v>Regional Discount</v>
          </cell>
          <cell r="D345">
            <v>7098568.2999999998</v>
          </cell>
          <cell r="F345">
            <v>7098568.2999999998</v>
          </cell>
        </row>
        <row r="346">
          <cell r="B346">
            <v>7440550</v>
          </cell>
          <cell r="C346" t="str">
            <v>Shortweight Claims</v>
          </cell>
          <cell r="D346">
            <v>958</v>
          </cell>
          <cell r="F346">
            <v>958</v>
          </cell>
        </row>
        <row r="347">
          <cell r="B347">
            <v>7445600</v>
          </cell>
          <cell r="C347" t="str">
            <v>Sales Tax</v>
          </cell>
          <cell r="D347">
            <v>39960803</v>
          </cell>
          <cell r="F347">
            <v>39960803</v>
          </cell>
        </row>
        <row r="348">
          <cell r="B348">
            <v>7445610</v>
          </cell>
          <cell r="C348" t="str">
            <v>Sales Tax - Maunual Posting</v>
          </cell>
          <cell r="D348">
            <v>2862367.2</v>
          </cell>
          <cell r="F348">
            <v>2862367.2</v>
          </cell>
        </row>
        <row r="349">
          <cell r="B349">
            <v>7500000</v>
          </cell>
          <cell r="C349" t="str">
            <v>Insurance On Fixed Assets</v>
          </cell>
          <cell r="D349">
            <v>21549874</v>
          </cell>
          <cell r="F349">
            <v>21549874</v>
          </cell>
        </row>
        <row r="350">
          <cell r="B350">
            <v>7500010</v>
          </cell>
          <cell r="C350" t="str">
            <v>Insurance On Stocks</v>
          </cell>
          <cell r="D350">
            <v>1842081</v>
          </cell>
          <cell r="F350">
            <v>1842081</v>
          </cell>
        </row>
        <row r="351">
          <cell r="B351">
            <v>7500020</v>
          </cell>
          <cell r="C351" t="str">
            <v>Insurance For Loss Of Profit</v>
          </cell>
          <cell r="D351">
            <v>2715783</v>
          </cell>
          <cell r="F351">
            <v>2715783</v>
          </cell>
        </row>
        <row r="352">
          <cell r="B352">
            <v>7500040</v>
          </cell>
          <cell r="C352" t="str">
            <v>Insurance - Vehicles</v>
          </cell>
          <cell r="D352">
            <v>88364</v>
          </cell>
          <cell r="F352">
            <v>88364</v>
          </cell>
        </row>
        <row r="353">
          <cell r="B353">
            <v>7500900</v>
          </cell>
          <cell r="C353" t="str">
            <v>Insurance - Others</v>
          </cell>
          <cell r="D353">
            <v>4923369</v>
          </cell>
          <cell r="F353">
            <v>4923369</v>
          </cell>
        </row>
        <row r="354">
          <cell r="B354">
            <v>7505900</v>
          </cell>
          <cell r="C354" t="str">
            <v>Rent - Others</v>
          </cell>
          <cell r="D354">
            <v>58000</v>
          </cell>
          <cell r="F354">
            <v>58000</v>
          </cell>
        </row>
        <row r="355">
          <cell r="B355">
            <v>7510100</v>
          </cell>
          <cell r="C355" t="str">
            <v>Rates &amp; Taxes - Others</v>
          </cell>
          <cell r="D355">
            <v>1912640</v>
          </cell>
          <cell r="F355">
            <v>1912640</v>
          </cell>
        </row>
        <row r="356">
          <cell r="B356">
            <v>7510400</v>
          </cell>
          <cell r="C356" t="str">
            <v>Inspection Fees</v>
          </cell>
          <cell r="D356">
            <v>159611.1</v>
          </cell>
          <cell r="F356">
            <v>159611.1</v>
          </cell>
        </row>
        <row r="357">
          <cell r="B357">
            <v>7515020</v>
          </cell>
          <cell r="C357" t="str">
            <v>Repairs &amp; Maintenance  - Residential Bui</v>
          </cell>
          <cell r="D357">
            <v>1250292.02</v>
          </cell>
          <cell r="F357">
            <v>1250292.02</v>
          </cell>
        </row>
        <row r="358">
          <cell r="B358">
            <v>7515030</v>
          </cell>
          <cell r="C358" t="str">
            <v>Repairs &amp; Maintenance - Construction Equ</v>
          </cell>
          <cell r="D358">
            <v>45575.94</v>
          </cell>
          <cell r="F358">
            <v>45575.94</v>
          </cell>
        </row>
        <row r="359">
          <cell r="B359">
            <v>7515040</v>
          </cell>
          <cell r="C359" t="str">
            <v>Repairs &amp; Maintenance - Computers</v>
          </cell>
          <cell r="E359">
            <v>198500</v>
          </cell>
          <cell r="F359">
            <v>-198500</v>
          </cell>
        </row>
        <row r="360">
          <cell r="B360">
            <v>7515120</v>
          </cell>
          <cell r="C360" t="str">
            <v>Repair To Other Vehicles</v>
          </cell>
          <cell r="D360">
            <v>17155</v>
          </cell>
          <cell r="F360">
            <v>17155</v>
          </cell>
        </row>
        <row r="361">
          <cell r="B361">
            <v>7515900</v>
          </cell>
          <cell r="C361" t="str">
            <v>Repairs &amp; Maintenance -  Others</v>
          </cell>
          <cell r="D361">
            <v>907113.2</v>
          </cell>
          <cell r="F361">
            <v>907113.2</v>
          </cell>
        </row>
        <row r="362">
          <cell r="B362">
            <v>7520060</v>
          </cell>
          <cell r="C362" t="str">
            <v>Travelling - Inland - Fare</v>
          </cell>
          <cell r="D362">
            <v>919602</v>
          </cell>
          <cell r="F362">
            <v>919602</v>
          </cell>
        </row>
        <row r="363">
          <cell r="B363">
            <v>7520070</v>
          </cell>
          <cell r="C363" t="str">
            <v>Travelling - Inland - Lodging/Boarding/A</v>
          </cell>
          <cell r="D363">
            <v>2995</v>
          </cell>
          <cell r="F363">
            <v>2995</v>
          </cell>
        </row>
        <row r="364">
          <cell r="B364">
            <v>7525200</v>
          </cell>
          <cell r="C364" t="str">
            <v>Fees For Certification &amp; Consultation Wo</v>
          </cell>
          <cell r="F364">
            <v>0</v>
          </cell>
        </row>
        <row r="365">
          <cell r="B365">
            <v>7525300</v>
          </cell>
          <cell r="C365" t="str">
            <v>Out Of Pocket Expenses</v>
          </cell>
          <cell r="D365">
            <v>46300</v>
          </cell>
          <cell r="F365">
            <v>46300</v>
          </cell>
        </row>
        <row r="366">
          <cell r="B366">
            <v>7525400</v>
          </cell>
          <cell r="C366" t="str">
            <v>Cost Audit Fees</v>
          </cell>
          <cell r="D366">
            <v>10800</v>
          </cell>
          <cell r="F366">
            <v>10800</v>
          </cell>
        </row>
        <row r="367">
          <cell r="B367">
            <v>7530000</v>
          </cell>
          <cell r="C367" t="str">
            <v>Professional Fees  Paid To 'Full Time' C</v>
          </cell>
          <cell r="D367">
            <v>278825</v>
          </cell>
          <cell r="F367">
            <v>278825</v>
          </cell>
        </row>
        <row r="368">
          <cell r="B368">
            <v>7530020</v>
          </cell>
          <cell r="C368" t="str">
            <v>Professional Fees Paid To Others</v>
          </cell>
          <cell r="D368">
            <v>3582802</v>
          </cell>
          <cell r="F368">
            <v>3582802</v>
          </cell>
        </row>
        <row r="369">
          <cell r="B369">
            <v>7530040</v>
          </cell>
          <cell r="C369" t="str">
            <v>Professional Fees To Foreign Consultants</v>
          </cell>
          <cell r="F369">
            <v>0</v>
          </cell>
        </row>
        <row r="370">
          <cell r="B370">
            <v>7530150</v>
          </cell>
          <cell r="C370" t="str">
            <v>Legal Fee</v>
          </cell>
          <cell r="D370">
            <v>38500</v>
          </cell>
          <cell r="F370">
            <v>38500</v>
          </cell>
        </row>
        <row r="371">
          <cell r="B371">
            <v>7535000</v>
          </cell>
          <cell r="C371" t="str">
            <v>Bank Charges</v>
          </cell>
          <cell r="D371">
            <v>823827.05</v>
          </cell>
          <cell r="F371">
            <v>823827.05</v>
          </cell>
        </row>
        <row r="372">
          <cell r="B372">
            <v>7535020</v>
          </cell>
          <cell r="C372" t="str">
            <v>Guarantee Commission</v>
          </cell>
          <cell r="D372">
            <v>3078039</v>
          </cell>
          <cell r="F372">
            <v>3078039</v>
          </cell>
        </row>
        <row r="373">
          <cell r="B373">
            <v>7540000</v>
          </cell>
          <cell r="C373" t="str">
            <v>Vehicle Hire Charges</v>
          </cell>
          <cell r="D373">
            <v>8844628.3300000001</v>
          </cell>
          <cell r="F373">
            <v>8844628.3300000001</v>
          </cell>
        </row>
        <row r="374">
          <cell r="B374">
            <v>7540200</v>
          </cell>
          <cell r="C374" t="str">
            <v>Hire Charges - Furniture &amp; Fixtures</v>
          </cell>
          <cell r="D374">
            <v>146939</v>
          </cell>
          <cell r="F374">
            <v>146939</v>
          </cell>
        </row>
        <row r="375">
          <cell r="B375">
            <v>7540300</v>
          </cell>
          <cell r="C375" t="str">
            <v>Hire Charges - Contracted Services (Admn</v>
          </cell>
          <cell r="D375">
            <v>973805.22</v>
          </cell>
          <cell r="F375">
            <v>973805.22</v>
          </cell>
        </row>
        <row r="376">
          <cell r="B376">
            <v>7541000</v>
          </cell>
          <cell r="C376" t="str">
            <v>Local Conveyance</v>
          </cell>
          <cell r="D376">
            <v>2737451</v>
          </cell>
          <cell r="F376">
            <v>2737451</v>
          </cell>
        </row>
        <row r="377">
          <cell r="B377">
            <v>7545000</v>
          </cell>
          <cell r="C377" t="str">
            <v>Postage &amp; Courier</v>
          </cell>
          <cell r="D377">
            <v>70136.92</v>
          </cell>
          <cell r="F377">
            <v>70136.92</v>
          </cell>
        </row>
        <row r="378">
          <cell r="B378">
            <v>7550000</v>
          </cell>
          <cell r="C378" t="str">
            <v>Telephone Expenses - Residential</v>
          </cell>
          <cell r="D378">
            <v>195315</v>
          </cell>
          <cell r="F378">
            <v>195315</v>
          </cell>
        </row>
        <row r="379">
          <cell r="B379">
            <v>7550500</v>
          </cell>
          <cell r="C379" t="str">
            <v>Telephone Expenses - Office</v>
          </cell>
          <cell r="D379">
            <v>1057674</v>
          </cell>
          <cell r="F379">
            <v>1057674</v>
          </cell>
        </row>
        <row r="380">
          <cell r="B380">
            <v>7552100</v>
          </cell>
          <cell r="C380" t="str">
            <v>Electricity Expenses - Residence</v>
          </cell>
          <cell r="D380">
            <v>1915</v>
          </cell>
          <cell r="F380">
            <v>1915</v>
          </cell>
        </row>
        <row r="381">
          <cell r="B381">
            <v>7553000</v>
          </cell>
          <cell r="C381" t="str">
            <v>Water Expenses</v>
          </cell>
          <cell r="D381">
            <v>2977893</v>
          </cell>
          <cell r="F381">
            <v>2977893</v>
          </cell>
        </row>
        <row r="382">
          <cell r="B382">
            <v>7555000</v>
          </cell>
          <cell r="C382" t="str">
            <v>Printing &amp; Stationery</v>
          </cell>
          <cell r="D382">
            <v>586249.53</v>
          </cell>
          <cell r="F382">
            <v>586249.53</v>
          </cell>
        </row>
        <row r="383">
          <cell r="B383">
            <v>7560000</v>
          </cell>
          <cell r="C383" t="str">
            <v>Donation To Charitable Trust</v>
          </cell>
          <cell r="D383">
            <v>1000000</v>
          </cell>
          <cell r="F383">
            <v>1000000</v>
          </cell>
        </row>
        <row r="384">
          <cell r="B384">
            <v>7575000</v>
          </cell>
          <cell r="C384" t="str">
            <v>Books &amp; Periodicals</v>
          </cell>
          <cell r="D384">
            <v>25426.35</v>
          </cell>
          <cell r="F384">
            <v>25426.35</v>
          </cell>
        </row>
        <row r="385">
          <cell r="B385">
            <v>7575010</v>
          </cell>
          <cell r="C385" t="str">
            <v>Membership &amp; Subscription</v>
          </cell>
          <cell r="D385">
            <v>121150</v>
          </cell>
          <cell r="F385">
            <v>121150</v>
          </cell>
        </row>
        <row r="386">
          <cell r="B386">
            <v>7575020</v>
          </cell>
          <cell r="C386" t="str">
            <v>Seminar Fees &amp; Training Expenses</v>
          </cell>
          <cell r="D386">
            <v>152358.32</v>
          </cell>
          <cell r="F386">
            <v>152358.32</v>
          </cell>
        </row>
        <row r="387">
          <cell r="B387">
            <v>7575040</v>
          </cell>
          <cell r="C387" t="str">
            <v>Guest House Expenses</v>
          </cell>
          <cell r="D387">
            <v>108290</v>
          </cell>
          <cell r="F387">
            <v>108290</v>
          </cell>
        </row>
        <row r="388">
          <cell r="B388">
            <v>7575060</v>
          </cell>
          <cell r="C388" t="str">
            <v>Security Expenses</v>
          </cell>
          <cell r="D388">
            <v>4671045</v>
          </cell>
          <cell r="F388">
            <v>4671045</v>
          </cell>
        </row>
        <row r="389">
          <cell r="B389">
            <v>7575070</v>
          </cell>
          <cell r="C389" t="str">
            <v>Pollution Control Expenses</v>
          </cell>
          <cell r="D389">
            <v>265904</v>
          </cell>
          <cell r="F389">
            <v>265904</v>
          </cell>
        </row>
        <row r="390">
          <cell r="B390">
            <v>7575080</v>
          </cell>
          <cell r="C390" t="str">
            <v>Horticulture Expenses</v>
          </cell>
          <cell r="D390">
            <v>757474.13</v>
          </cell>
          <cell r="F390">
            <v>757474.13</v>
          </cell>
        </row>
        <row r="391">
          <cell r="B391">
            <v>7575090</v>
          </cell>
          <cell r="C391" t="str">
            <v>Recruitment Expenses</v>
          </cell>
          <cell r="D391">
            <v>543775</v>
          </cell>
          <cell r="F391">
            <v>543775</v>
          </cell>
        </row>
        <row r="392">
          <cell r="B392">
            <v>7575170</v>
          </cell>
          <cell r="C392" t="str">
            <v>Social Welfare Expenses</v>
          </cell>
          <cell r="D392">
            <v>1409669</v>
          </cell>
          <cell r="F392">
            <v>1409669</v>
          </cell>
        </row>
        <row r="393">
          <cell r="B393">
            <v>7575205</v>
          </cell>
          <cell r="C393" t="str">
            <v>Brokerage &amp; Commission - Finance Trans.</v>
          </cell>
          <cell r="D393">
            <v>11625000</v>
          </cell>
          <cell r="F393">
            <v>11625000</v>
          </cell>
        </row>
        <row r="394">
          <cell r="B394">
            <v>7575800</v>
          </cell>
          <cell r="C394" t="str">
            <v>Rounding Off Diff.</v>
          </cell>
          <cell r="D394">
            <v>656.26</v>
          </cell>
          <cell r="F394">
            <v>656.26</v>
          </cell>
        </row>
        <row r="395">
          <cell r="B395">
            <v>7575900</v>
          </cell>
          <cell r="C395" t="str">
            <v>Other Miscellaneous Expenses</v>
          </cell>
          <cell r="D395">
            <v>155416</v>
          </cell>
          <cell r="F395">
            <v>155416</v>
          </cell>
        </row>
        <row r="396">
          <cell r="B396">
            <v>7600000</v>
          </cell>
          <cell r="C396" t="str">
            <v>Realised Forex Loss - Settlement of Cred</v>
          </cell>
          <cell r="D396">
            <v>102308.12</v>
          </cell>
          <cell r="F396">
            <v>102308.12</v>
          </cell>
        </row>
        <row r="397">
          <cell r="B397">
            <v>7605000</v>
          </cell>
          <cell r="C397" t="str">
            <v>Unrealised Forex Loss - Revaluation of C</v>
          </cell>
          <cell r="F397">
            <v>0</v>
          </cell>
        </row>
        <row r="398">
          <cell r="B398">
            <v>8035100</v>
          </cell>
          <cell r="C398" t="str">
            <v>Interest On  Bills Discounted</v>
          </cell>
          <cell r="F398">
            <v>0</v>
          </cell>
        </row>
        <row r="399">
          <cell r="B399">
            <v>8035200</v>
          </cell>
          <cell r="C399" t="str">
            <v>Interest on Bank Cash Credit Accounts</v>
          </cell>
          <cell r="D399">
            <v>1508210.09</v>
          </cell>
          <cell r="F399">
            <v>1508210.09</v>
          </cell>
        </row>
        <row r="400">
          <cell r="B400">
            <v>8035400</v>
          </cell>
          <cell r="C400" t="str">
            <v>Interest on Buyers' Credit</v>
          </cell>
          <cell r="D400">
            <v>1131649</v>
          </cell>
          <cell r="F400">
            <v>1131649</v>
          </cell>
        </row>
        <row r="401">
          <cell r="B401">
            <v>8050000</v>
          </cell>
          <cell r="C401" t="str">
            <v>Int On Unsecured Debentures-Non Converti</v>
          </cell>
          <cell r="D401">
            <v>242053812.5</v>
          </cell>
          <cell r="F401">
            <v>242053812.5</v>
          </cell>
        </row>
        <row r="402">
          <cell r="B402">
            <v>8065500</v>
          </cell>
          <cell r="C402" t="str">
            <v>Interest On Unsecured Long Term Loans fr</v>
          </cell>
          <cell r="D402">
            <v>33858093</v>
          </cell>
          <cell r="F402">
            <v>33858093</v>
          </cell>
        </row>
        <row r="403">
          <cell r="B403">
            <v>8095750</v>
          </cell>
          <cell r="C403" t="str">
            <v>Interest on Leased Asset</v>
          </cell>
          <cell r="D403">
            <v>181094040</v>
          </cell>
          <cell r="F403">
            <v>181094040</v>
          </cell>
        </row>
        <row r="404">
          <cell r="B404">
            <v>8095800</v>
          </cell>
          <cell r="C404" t="str">
            <v>Interest on Excise Duty</v>
          </cell>
          <cell r="D404">
            <v>4560576</v>
          </cell>
          <cell r="F404">
            <v>4560576</v>
          </cell>
        </row>
        <row r="405">
          <cell r="B405">
            <v>8095900</v>
          </cell>
          <cell r="C405" t="str">
            <v>Interest Paid - Others</v>
          </cell>
          <cell r="D405">
            <v>69148294</v>
          </cell>
          <cell r="F405">
            <v>69148294</v>
          </cell>
        </row>
        <row r="406">
          <cell r="B406">
            <v>8101000</v>
          </cell>
          <cell r="C406" t="str">
            <v>Depn. on Leasehold Land</v>
          </cell>
          <cell r="D406">
            <v>319465</v>
          </cell>
          <cell r="F406">
            <v>319465</v>
          </cell>
        </row>
        <row r="407">
          <cell r="B407">
            <v>8105000</v>
          </cell>
          <cell r="C407" t="str">
            <v>Depn.On Buildings</v>
          </cell>
          <cell r="D407">
            <v>14435633</v>
          </cell>
          <cell r="F407">
            <v>14435633</v>
          </cell>
        </row>
        <row r="408">
          <cell r="B408">
            <v>8106000</v>
          </cell>
          <cell r="C408" t="str">
            <v>Depn.On Plant &amp; Machinery</v>
          </cell>
          <cell r="D408">
            <v>628294057</v>
          </cell>
          <cell r="F408">
            <v>628294057</v>
          </cell>
        </row>
        <row r="409">
          <cell r="B409">
            <v>8108000</v>
          </cell>
          <cell r="C409" t="str">
            <v>Depn.On Equipment</v>
          </cell>
          <cell r="D409">
            <v>3131851</v>
          </cell>
          <cell r="F409">
            <v>3131851</v>
          </cell>
        </row>
        <row r="410">
          <cell r="B410">
            <v>8109000</v>
          </cell>
          <cell r="C410" t="str">
            <v>Depn.On Furniture &amp; Fixtures</v>
          </cell>
          <cell r="D410">
            <v>959882.86</v>
          </cell>
          <cell r="F410">
            <v>959882.86</v>
          </cell>
        </row>
        <row r="411">
          <cell r="B411">
            <v>8110000</v>
          </cell>
          <cell r="C411" t="str">
            <v>Depn.On Vehicles</v>
          </cell>
          <cell r="D411">
            <v>577441</v>
          </cell>
          <cell r="F411">
            <v>577441</v>
          </cell>
        </row>
        <row r="412">
          <cell r="B412">
            <v>8113000</v>
          </cell>
          <cell r="C412" t="str">
            <v>Depn. on Jetties</v>
          </cell>
          <cell r="D412">
            <v>12269565</v>
          </cell>
          <cell r="F412">
            <v>12269565</v>
          </cell>
        </row>
        <row r="413">
          <cell r="B413">
            <v>8500000</v>
          </cell>
          <cell r="C413" t="str">
            <v>Misc Exp.written off  -Preliminary Expen</v>
          </cell>
          <cell r="D413">
            <v>28263111</v>
          </cell>
          <cell r="F413">
            <v>28263111</v>
          </cell>
        </row>
        <row r="414">
          <cell r="B414">
            <v>9991300</v>
          </cell>
          <cell r="C414" t="str">
            <v>LST Exemption</v>
          </cell>
          <cell r="E414">
            <v>37069583</v>
          </cell>
          <cell r="F414">
            <v>-37069583</v>
          </cell>
        </row>
        <row r="415">
          <cell r="B415">
            <v>9991310</v>
          </cell>
          <cell r="C415" t="str">
            <v>CST Exemption</v>
          </cell>
          <cell r="E415">
            <v>124069905</v>
          </cell>
          <cell r="F415">
            <v>-124069905</v>
          </cell>
        </row>
        <row r="416">
          <cell r="B416">
            <v>9991320</v>
          </cell>
          <cell r="C416" t="str">
            <v>Turnover Tax Exemption</v>
          </cell>
          <cell r="F416">
            <v>0</v>
          </cell>
        </row>
        <row r="417">
          <cell r="B417">
            <v>9991400</v>
          </cell>
          <cell r="C417" t="str">
            <v>Exemption Offset A/c</v>
          </cell>
          <cell r="D417">
            <v>161139488</v>
          </cell>
          <cell r="F417">
            <v>161139488</v>
          </cell>
        </row>
        <row r="418">
          <cell r="B418" t="str">
            <v>Balance</v>
          </cell>
          <cell r="C418" t="str">
            <v>trfd to/from HO</v>
          </cell>
          <cell r="E418">
            <v>24861472626.93</v>
          </cell>
          <cell r="F418">
            <v>-24861472626.93</v>
          </cell>
        </row>
      </sheetData>
      <sheetData sheetId="2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tulya Venkatesh" id="{E8A4CF55-4BD1-BE44-96D9-B8E1194FC287}" userId="Atulya Venkatesh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4" dT="2025-08-12T12:39:55.25" personId="{E8A4CF55-4BD1-BE44-96D9-B8E1194FC287}" id="{A7D879B2-6AC5-A045-885A-6E9D440BA1FA}">
    <text>Initial Capital Investment as per category in Crores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SALES@95%25" TargetMode="External"/><Relationship Id="rId1" Type="http://schemas.openxmlformats.org/officeDocument/2006/relationships/hyperlink" Target="mailto:SALES@95%25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00B050"/>
  </sheetPr>
  <dimension ref="B3:N29"/>
  <sheetViews>
    <sheetView showGridLines="0" topLeftCell="E7" zoomScale="208" zoomScaleNormal="208" workbookViewId="0">
      <selection activeCell="H6" sqref="H6"/>
    </sheetView>
  </sheetViews>
  <sheetFormatPr defaultColWidth="9.21875" defaultRowHeight="14.4"/>
  <cols>
    <col min="1" max="1" width="9.21875" style="23"/>
    <col min="2" max="2" width="27.44140625" style="23" bestFit="1" customWidth="1"/>
    <col min="3" max="3" width="71.77734375" style="583" customWidth="1"/>
    <col min="4" max="4" width="9.21875" style="23"/>
    <col min="5" max="5" width="9.44140625" style="23" bestFit="1" customWidth="1"/>
    <col min="6" max="6" width="3.77734375" style="612" customWidth="1"/>
    <col min="7" max="7" width="25.21875" style="23" bestFit="1" customWidth="1"/>
    <col min="8" max="8" width="8" style="23" customWidth="1"/>
    <col min="9" max="9" width="15.21875" style="23" bestFit="1" customWidth="1"/>
    <col min="10" max="10" width="10.44140625" style="23" bestFit="1" customWidth="1"/>
    <col min="11" max="14" width="16.6640625" style="23" customWidth="1"/>
    <col min="15" max="16384" width="9.21875" style="23"/>
  </cols>
  <sheetData>
    <row r="3" spans="2:14">
      <c r="B3" s="21" t="s">
        <v>347</v>
      </c>
      <c r="C3" s="582"/>
      <c r="K3" s="774" t="s">
        <v>350</v>
      </c>
      <c r="L3" s="774"/>
      <c r="M3" s="774"/>
      <c r="N3" s="774"/>
    </row>
    <row r="4" spans="2:14" ht="15" customHeight="1">
      <c r="B4" s="613" t="s">
        <v>108</v>
      </c>
      <c r="C4" s="614" t="s">
        <v>370</v>
      </c>
      <c r="I4" s="770" t="str">
        <f>'Sensitivity Analysis'!B6</f>
        <v>EXISTING MODEL</v>
      </c>
    </row>
    <row r="5" spans="2:14" ht="36">
      <c r="B5" s="629" t="s">
        <v>40</v>
      </c>
      <c r="C5" s="630"/>
      <c r="F5" s="588" t="s">
        <v>0</v>
      </c>
      <c r="G5" s="588" t="s">
        <v>137</v>
      </c>
      <c r="H5" s="588" t="s">
        <v>116</v>
      </c>
      <c r="I5" s="589" t="s">
        <v>117</v>
      </c>
      <c r="K5" s="596" t="s">
        <v>309</v>
      </c>
      <c r="L5" s="596" t="s">
        <v>310</v>
      </c>
      <c r="M5" s="596" t="s">
        <v>311</v>
      </c>
      <c r="N5" s="596" t="s">
        <v>312</v>
      </c>
    </row>
    <row r="6" spans="2:14" ht="27.6">
      <c r="B6" s="621" t="s">
        <v>86</v>
      </c>
      <c r="C6" s="616" t="s">
        <v>85</v>
      </c>
      <c r="F6" s="594">
        <v>1</v>
      </c>
      <c r="G6" s="586" t="s">
        <v>118</v>
      </c>
      <c r="H6" s="587" t="s">
        <v>119</v>
      </c>
      <c r="I6" s="631">
        <f>INDEX($K6:$N6,MATCH('Sensitivity Analysis'!$B$6,'Assu Sum Mod A'!$K$5:$N$5,0))</f>
        <v>0</v>
      </c>
      <c r="K6" s="631"/>
      <c r="L6" s="611"/>
      <c r="M6" s="611"/>
      <c r="N6" s="611"/>
    </row>
    <row r="7" spans="2:14">
      <c r="B7" s="621" t="s">
        <v>84</v>
      </c>
      <c r="C7" s="616" t="s">
        <v>359</v>
      </c>
      <c r="F7" s="592">
        <f>F6+1</f>
        <v>2</v>
      </c>
      <c r="G7" s="584" t="s">
        <v>121</v>
      </c>
      <c r="H7" s="585" t="s">
        <v>122</v>
      </c>
      <c r="I7" s="598">
        <f>INDEX($K7:$N7,MATCH('Sensitivity Analysis'!$B$6,'Assu Sum Mod A'!$K$5:$N$5,0))</f>
        <v>0</v>
      </c>
      <c r="J7" s="24"/>
      <c r="K7" s="598"/>
      <c r="L7" s="597"/>
      <c r="M7" s="597"/>
      <c r="N7" s="597"/>
    </row>
    <row r="8" spans="2:14">
      <c r="B8" s="621" t="s">
        <v>17</v>
      </c>
      <c r="C8" s="618" t="s">
        <v>360</v>
      </c>
      <c r="F8" s="592">
        <f>F7+1</f>
        <v>3</v>
      </c>
      <c r="G8" s="584" t="s">
        <v>17</v>
      </c>
      <c r="H8" s="585" t="s">
        <v>122</v>
      </c>
      <c r="I8" s="598">
        <f>INDEX($K8:$N8,MATCH('Sensitivity Analysis'!$B$6,'Assu Sum Mod A'!$K$5:$N$5,0))</f>
        <v>0</v>
      </c>
      <c r="K8" s="598"/>
      <c r="L8" s="598"/>
      <c r="M8" s="597"/>
      <c r="N8" s="598"/>
    </row>
    <row r="9" spans="2:14" ht="27.6">
      <c r="B9" s="621" t="s">
        <v>87</v>
      </c>
      <c r="C9" s="618" t="s">
        <v>345</v>
      </c>
      <c r="F9" s="592">
        <f>F8+1</f>
        <v>4</v>
      </c>
      <c r="G9" s="584" t="s">
        <v>18</v>
      </c>
      <c r="H9" s="585" t="s">
        <v>303</v>
      </c>
      <c r="I9" s="598">
        <f>INDEX($K9:$N9,MATCH('Sensitivity Analysis'!$B$6,'Assu Sum Mod A'!$K$5:$N$5,0))</f>
        <v>0</v>
      </c>
      <c r="K9" s="598"/>
      <c r="L9" s="597"/>
      <c r="M9" s="597"/>
      <c r="N9" s="597"/>
    </row>
    <row r="10" spans="2:14">
      <c r="B10" s="619" t="s">
        <v>77</v>
      </c>
      <c r="C10" s="620" t="s">
        <v>88</v>
      </c>
      <c r="F10" s="592">
        <f t="shared" ref="F10:F28" si="0">F9+1</f>
        <v>5</v>
      </c>
      <c r="G10" s="584" t="s">
        <v>41</v>
      </c>
      <c r="H10" s="585" t="s">
        <v>42</v>
      </c>
      <c r="I10" s="599">
        <f>INDEX($K10:$N10,MATCH('Sensitivity Analysis'!$B$6,'Assu Sum Mod A'!$K$5:$N$5,0))</f>
        <v>0</v>
      </c>
      <c r="K10" s="599"/>
      <c r="L10" s="599"/>
      <c r="M10" s="600"/>
      <c r="N10" s="600"/>
    </row>
    <row r="11" spans="2:14">
      <c r="B11" s="619" t="s">
        <v>89</v>
      </c>
      <c r="C11" s="620" t="s">
        <v>361</v>
      </c>
      <c r="F11" s="592">
        <f t="shared" si="0"/>
        <v>6</v>
      </c>
      <c r="G11" s="584" t="s">
        <v>43</v>
      </c>
      <c r="H11" s="585" t="s">
        <v>42</v>
      </c>
      <c r="I11" s="599">
        <f>INDEX($K11:$N11,MATCH('Sensitivity Analysis'!$B$6,'Assu Sum Mod A'!$K$5:$N$5,0))</f>
        <v>0</v>
      </c>
      <c r="K11" s="599"/>
      <c r="L11" s="599"/>
      <c r="M11" s="599"/>
      <c r="N11" s="599"/>
    </row>
    <row r="12" spans="2:14">
      <c r="B12" s="615" t="s">
        <v>78</v>
      </c>
      <c r="C12" s="616"/>
      <c r="F12" s="592">
        <f t="shared" si="0"/>
        <v>7</v>
      </c>
      <c r="G12" s="584" t="s">
        <v>123</v>
      </c>
      <c r="H12" s="585" t="s">
        <v>124</v>
      </c>
      <c r="I12" s="598">
        <f>INDEX($K12:$N12,MATCH('Sensitivity Analysis'!$B$6,'Assu Sum Mod A'!$K$5:$N$5,0))</f>
        <v>0</v>
      </c>
      <c r="K12" s="598"/>
      <c r="L12" s="603"/>
      <c r="M12" s="602"/>
      <c r="N12" s="603"/>
    </row>
    <row r="13" spans="2:14" ht="27.6">
      <c r="B13" s="621" t="s">
        <v>79</v>
      </c>
      <c r="C13" s="622" t="s">
        <v>475</v>
      </c>
      <c r="F13" s="592">
        <f t="shared" si="0"/>
        <v>8</v>
      </c>
      <c r="G13" s="584" t="s">
        <v>46</v>
      </c>
      <c r="H13" s="585" t="s">
        <v>124</v>
      </c>
      <c r="I13" s="598">
        <f>INDEX($K13:$N13,MATCH('Sensitivity Analysis'!$B$6,'Assu Sum Mod A'!$K$5:$N$5,0))</f>
        <v>0</v>
      </c>
      <c r="K13" s="598"/>
      <c r="L13" s="604"/>
      <c r="M13" s="602"/>
      <c r="N13" s="604"/>
    </row>
    <row r="14" spans="2:14">
      <c r="B14" s="615" t="s">
        <v>80</v>
      </c>
      <c r="C14" s="616"/>
      <c r="F14" s="592">
        <f t="shared" si="0"/>
        <v>9</v>
      </c>
      <c r="G14" s="584" t="s">
        <v>32</v>
      </c>
      <c r="H14" s="585" t="s">
        <v>124</v>
      </c>
      <c r="I14" s="598">
        <f>INDEX($K14:$N14,MATCH('Sensitivity Analysis'!$B$6,'Assu Sum Mod A'!$K$5:$N$5,0))</f>
        <v>0</v>
      </c>
      <c r="K14" s="598"/>
      <c r="L14" s="604"/>
      <c r="M14" s="602"/>
      <c r="N14" s="604"/>
    </row>
    <row r="15" spans="2:14" ht="15" customHeight="1">
      <c r="B15" s="621" t="s">
        <v>81</v>
      </c>
      <c r="C15" s="616" t="s">
        <v>107</v>
      </c>
      <c r="F15" s="592">
        <f t="shared" si="0"/>
        <v>10</v>
      </c>
      <c r="G15" s="584" t="s">
        <v>61</v>
      </c>
      <c r="H15" s="585" t="s">
        <v>42</v>
      </c>
      <c r="I15" s="605">
        <f>INDEX($K15:$N15,MATCH('Sensitivity Analysis'!$B$6,'Assu Sum Mod A'!$K$5:$N$5,0))</f>
        <v>0</v>
      </c>
      <c r="K15" s="605"/>
      <c r="L15" s="605"/>
      <c r="M15" s="605"/>
      <c r="N15" s="605"/>
    </row>
    <row r="16" spans="2:14" ht="27.6">
      <c r="B16" s="621" t="s">
        <v>82</v>
      </c>
      <c r="C16" s="623" t="s">
        <v>30</v>
      </c>
      <c r="F16" s="592">
        <f t="shared" si="0"/>
        <v>11</v>
      </c>
      <c r="G16" s="584" t="s">
        <v>35</v>
      </c>
      <c r="H16" s="585" t="s">
        <v>42</v>
      </c>
      <c r="I16" s="605">
        <f>INDEX($K16:$N16,MATCH('Sensitivity Analysis'!$B$6,'Assu Sum Mod A'!$K$5:$N$5,0))</f>
        <v>0</v>
      </c>
      <c r="K16" s="605"/>
      <c r="L16" s="605"/>
      <c r="M16" s="605"/>
      <c r="N16" s="605"/>
    </row>
    <row r="17" spans="2:14">
      <c r="B17" s="624" t="s">
        <v>32</v>
      </c>
      <c r="C17" s="772" t="s">
        <v>362</v>
      </c>
      <c r="F17" s="592">
        <f t="shared" si="0"/>
        <v>12</v>
      </c>
      <c r="G17" s="584" t="s">
        <v>73</v>
      </c>
      <c r="H17" s="585" t="s">
        <v>42</v>
      </c>
      <c r="I17" s="605">
        <f>INDEX($K17:$N17,MATCH('Sensitivity Analysis'!$B$6,'Assu Sum Mod A'!$K$5:$N$5,0))</f>
        <v>0</v>
      </c>
      <c r="K17" s="605"/>
      <c r="L17" s="605"/>
      <c r="M17" s="605"/>
      <c r="N17" s="605"/>
    </row>
    <row r="18" spans="2:14">
      <c r="B18" s="624"/>
      <c r="C18" s="773"/>
      <c r="F18" s="592">
        <f t="shared" si="0"/>
        <v>13</v>
      </c>
      <c r="G18" s="584" t="s">
        <v>128</v>
      </c>
      <c r="H18" s="585" t="s">
        <v>124</v>
      </c>
      <c r="I18" s="598">
        <f>INDEX($K18:$N18,MATCH('Sensitivity Analysis'!$B$6,'Assu Sum Mod A'!$K$5:$N$5,0))</f>
        <v>0</v>
      </c>
      <c r="K18" s="598"/>
      <c r="L18" s="598"/>
      <c r="M18" s="597"/>
      <c r="N18" s="598"/>
    </row>
    <row r="19" spans="2:14">
      <c r="B19" s="624" t="s">
        <v>33</v>
      </c>
      <c r="C19" s="623" t="s">
        <v>34</v>
      </c>
      <c r="F19" s="592">
        <f t="shared" si="0"/>
        <v>14</v>
      </c>
      <c r="G19" s="584" t="s">
        <v>129</v>
      </c>
      <c r="H19" s="585" t="s">
        <v>120</v>
      </c>
      <c r="I19" s="598">
        <f>INDEX($K19:$N19,MATCH('Sensitivity Analysis'!$B$6,'Assu Sum Mod A'!$K$5:$N$5,0))</f>
        <v>0</v>
      </c>
      <c r="K19" s="598"/>
      <c r="L19" s="597"/>
      <c r="M19" s="597"/>
      <c r="N19" s="597"/>
    </row>
    <row r="20" spans="2:14" ht="27.6">
      <c r="B20" s="615" t="s">
        <v>73</v>
      </c>
      <c r="C20" s="623" t="s">
        <v>321</v>
      </c>
      <c r="F20" s="592">
        <f t="shared" si="0"/>
        <v>15</v>
      </c>
      <c r="G20" s="584" t="s">
        <v>130</v>
      </c>
      <c r="H20" s="585" t="s">
        <v>124</v>
      </c>
      <c r="I20" s="598">
        <f>INDEX($K20:$N20,MATCH('Sensitivity Analysis'!$B$6,'Assu Sum Mod A'!$K$5:$N$5,0))</f>
        <v>0</v>
      </c>
      <c r="J20" s="271"/>
      <c r="K20" s="598"/>
      <c r="L20" s="598"/>
      <c r="M20" s="597"/>
      <c r="N20" s="598"/>
    </row>
    <row r="21" spans="2:14" ht="15" customHeight="1">
      <c r="B21" s="624" t="s">
        <v>83</v>
      </c>
      <c r="C21" s="625" t="s">
        <v>36</v>
      </c>
      <c r="F21" s="592">
        <f t="shared" si="0"/>
        <v>16</v>
      </c>
      <c r="G21" s="584" t="s">
        <v>131</v>
      </c>
      <c r="H21" s="585" t="s">
        <v>124</v>
      </c>
      <c r="I21" s="598">
        <f>INDEX($K21:$N21,MATCH('Sensitivity Analysis'!$B$6,'Assu Sum Mod A'!$K$5:$N$5,0))</f>
        <v>0</v>
      </c>
      <c r="K21" s="598"/>
      <c r="L21" s="606"/>
      <c r="M21" s="597"/>
      <c r="N21" s="606"/>
    </row>
    <row r="22" spans="2:14">
      <c r="B22" s="626" t="s">
        <v>37</v>
      </c>
      <c r="C22" s="775" t="s">
        <v>109</v>
      </c>
      <c r="F22" s="592">
        <f t="shared" si="0"/>
        <v>17</v>
      </c>
      <c r="G22" s="584" t="s">
        <v>112</v>
      </c>
      <c r="H22" s="585" t="s">
        <v>127</v>
      </c>
      <c r="I22" s="598">
        <f>INDEX($K22:$N22,MATCH('Sensitivity Analysis'!$B$6,'Assu Sum Mod A'!$K$5:$N$5,0))</f>
        <v>0</v>
      </c>
      <c r="K22" s="598"/>
      <c r="L22" s="598"/>
      <c r="M22" s="598"/>
      <c r="N22" s="598"/>
    </row>
    <row r="23" spans="2:14" ht="15" customHeight="1">
      <c r="B23" s="626"/>
      <c r="C23" s="776"/>
      <c r="E23" s="25"/>
      <c r="F23" s="592">
        <f t="shared" si="0"/>
        <v>18</v>
      </c>
      <c r="G23" s="584" t="s">
        <v>125</v>
      </c>
      <c r="H23" s="585" t="s">
        <v>124</v>
      </c>
      <c r="I23" s="598">
        <f>INDEX($K23:$N23,MATCH('Sensitivity Analysis'!$B$6,'Assu Sum Mod A'!$K$5:$N$5,0))</f>
        <v>0</v>
      </c>
      <c r="K23" s="598">
        <f>K12*K24</f>
        <v>0</v>
      </c>
      <c r="L23" s="607">
        <f>L12*L24</f>
        <v>0</v>
      </c>
      <c r="M23" s="598">
        <f>M12*M24</f>
        <v>0</v>
      </c>
      <c r="N23" s="607">
        <f>N12*N24</f>
        <v>0</v>
      </c>
    </row>
    <row r="24" spans="2:14">
      <c r="B24" s="626" t="s">
        <v>111</v>
      </c>
      <c r="C24" s="616" t="s">
        <v>476</v>
      </c>
      <c r="F24" s="592">
        <f t="shared" si="0"/>
        <v>19</v>
      </c>
      <c r="G24" s="584" t="s">
        <v>126</v>
      </c>
      <c r="H24" s="585" t="s">
        <v>127</v>
      </c>
      <c r="I24" s="598">
        <f>INDEX($K24:$N24,MATCH('Sensitivity Analysis'!$B$6,'Assu Sum Mod A'!$K$5:$N$5,0))</f>
        <v>0</v>
      </c>
      <c r="K24" s="598"/>
      <c r="L24" s="598"/>
      <c r="M24" s="597"/>
      <c r="N24" s="598"/>
    </row>
    <row r="25" spans="2:14">
      <c r="B25" s="626" t="s">
        <v>113</v>
      </c>
      <c r="C25" s="616" t="s">
        <v>363</v>
      </c>
      <c r="F25" s="592">
        <f t="shared" si="0"/>
        <v>20</v>
      </c>
      <c r="G25" s="584" t="s">
        <v>132</v>
      </c>
      <c r="H25" s="585" t="s">
        <v>124</v>
      </c>
      <c r="I25" s="598">
        <f>INDEX($K25:$N25,MATCH('Sensitivity Analysis'!$B$6,'Assu Sum Mod A'!$K$5:$N$5,0))</f>
        <v>0</v>
      </c>
      <c r="K25" s="598"/>
      <c r="L25" s="606"/>
      <c r="M25" s="597"/>
      <c r="N25" s="606"/>
    </row>
    <row r="26" spans="2:14">
      <c r="B26" s="627" t="s">
        <v>338</v>
      </c>
      <c r="C26" s="628" t="s">
        <v>344</v>
      </c>
      <c r="F26" s="592">
        <f t="shared" si="0"/>
        <v>21</v>
      </c>
      <c r="G26" s="584" t="s">
        <v>133</v>
      </c>
      <c r="H26" s="585" t="s">
        <v>134</v>
      </c>
      <c r="I26" s="598">
        <f>INDEX($K26:$N26,MATCH('Sensitivity Analysis'!$B$6,'Assu Sum Mod A'!$K$5:$N$5,0))</f>
        <v>0</v>
      </c>
      <c r="K26" s="598"/>
      <c r="L26" s="608"/>
      <c r="M26" s="597"/>
      <c r="N26" s="608"/>
    </row>
    <row r="27" spans="2:14">
      <c r="F27" s="592">
        <f t="shared" si="0"/>
        <v>22</v>
      </c>
      <c r="G27" s="584" t="s">
        <v>135</v>
      </c>
      <c r="H27" s="585" t="s">
        <v>136</v>
      </c>
      <c r="I27" s="598">
        <f>INDEX($K27:$N27,MATCH('Sensitivity Analysis'!$B$6,'Assu Sum Mod A'!$K$5:$N$5,0))</f>
        <v>0</v>
      </c>
      <c r="K27" s="598"/>
      <c r="L27" s="608"/>
      <c r="M27" s="597"/>
      <c r="N27" s="608"/>
    </row>
    <row r="28" spans="2:14">
      <c r="F28" s="592">
        <f t="shared" si="0"/>
        <v>23</v>
      </c>
      <c r="G28" s="584" t="s">
        <v>306</v>
      </c>
      <c r="H28" s="585" t="s">
        <v>127</v>
      </c>
      <c r="I28" s="598">
        <f>INDEX($K28:$N28,MATCH('Sensitivity Analysis'!$B$6,'Assu Sum Mod A'!$K$5:$N$5,0))</f>
        <v>0</v>
      </c>
      <c r="K28" s="598"/>
      <c r="L28" s="608"/>
      <c r="M28" s="597"/>
      <c r="N28" s="608"/>
    </row>
    <row r="29" spans="2:14">
      <c r="F29" s="592">
        <v>24</v>
      </c>
      <c r="G29" s="584" t="s">
        <v>457</v>
      </c>
      <c r="H29" s="585" t="s">
        <v>241</v>
      </c>
      <c r="I29" s="632">
        <f>INDEX($K29:$N29,MATCH('Sensitivity Analysis'!$B$6,'Assu Sum Mod A'!$K$5:$N$5,0))</f>
        <v>0</v>
      </c>
      <c r="K29" s="632"/>
      <c r="L29" s="610"/>
      <c r="M29" s="609"/>
      <c r="N29" s="610"/>
    </row>
  </sheetData>
  <sheetProtection selectLockedCells="1"/>
  <sortState xmlns:xlrd2="http://schemas.microsoft.com/office/spreadsheetml/2017/richdata2" ref="F29:I36">
    <sortCondition ref="F29"/>
  </sortState>
  <mergeCells count="3">
    <mergeCell ref="C17:C18"/>
    <mergeCell ref="K3:N3"/>
    <mergeCell ref="C22:C23"/>
  </mergeCells>
  <pageMargins left="0.7" right="0.7" top="0.75" bottom="0.75" header="0.3" footer="0.3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36B5-1B5C-5E4D-9F33-EC50EFDD332F}">
  <sheetPr codeName="Sheet21">
    <tabColor rgb="FF00B050"/>
  </sheetPr>
  <dimension ref="A1:AL13"/>
  <sheetViews>
    <sheetView showGridLines="0" topLeftCell="B13" zoomScale="70" zoomScaleNormal="70" workbookViewId="0">
      <selection activeCell="AL6" sqref="AL6"/>
    </sheetView>
  </sheetViews>
  <sheetFormatPr defaultColWidth="9.21875" defaultRowHeight="12"/>
  <cols>
    <col min="1" max="1" width="36.77734375" style="531" hidden="1" customWidth="1"/>
    <col min="2" max="2" width="30.44140625" style="217" bestFit="1" customWidth="1"/>
    <col min="3" max="38" width="9.77734375" style="217" customWidth="1"/>
    <col min="39" max="16384" width="9.21875" style="217"/>
  </cols>
  <sheetData>
    <row r="1" spans="1:38">
      <c r="B1" s="650" t="s">
        <v>124</v>
      </c>
    </row>
    <row r="2" spans="1:38">
      <c r="A2" s="517" t="s">
        <v>238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AK2" s="518"/>
      <c r="AL2" s="518"/>
    </row>
    <row r="3" spans="1:38" s="521" customFormat="1" ht="28.5" customHeight="1">
      <c r="A3" s="519"/>
      <c r="B3" s="520"/>
      <c r="C3" s="787" t="s">
        <v>141</v>
      </c>
      <c r="D3" s="787"/>
      <c r="E3" s="787"/>
      <c r="F3" s="787" t="s">
        <v>142</v>
      </c>
      <c r="G3" s="787"/>
      <c r="H3" s="787"/>
      <c r="I3" s="787" t="s">
        <v>143</v>
      </c>
      <c r="J3" s="787"/>
      <c r="K3" s="787"/>
      <c r="L3" s="787" t="s">
        <v>144</v>
      </c>
      <c r="M3" s="787"/>
      <c r="N3" s="787"/>
      <c r="O3" s="787" t="s">
        <v>145</v>
      </c>
      <c r="P3" s="787"/>
      <c r="Q3" s="787"/>
      <c r="R3" s="787" t="s">
        <v>223</v>
      </c>
      <c r="S3" s="787"/>
      <c r="T3" s="787"/>
      <c r="U3" s="787" t="s">
        <v>224</v>
      </c>
      <c r="V3" s="787"/>
      <c r="W3" s="787"/>
      <c r="X3" s="787" t="s">
        <v>329</v>
      </c>
      <c r="Y3" s="787"/>
      <c r="Z3" s="787"/>
      <c r="AA3" s="787" t="s">
        <v>330</v>
      </c>
      <c r="AB3" s="787"/>
      <c r="AC3" s="787"/>
      <c r="AD3" s="787" t="s">
        <v>331</v>
      </c>
      <c r="AE3" s="787"/>
      <c r="AF3" s="787"/>
      <c r="AG3" s="787" t="s">
        <v>332</v>
      </c>
      <c r="AH3" s="787"/>
      <c r="AI3" s="787"/>
      <c r="AJ3" s="787" t="s">
        <v>343</v>
      </c>
      <c r="AK3" s="787"/>
      <c r="AL3" s="787"/>
    </row>
    <row r="4" spans="1:38" s="655" customFormat="1" ht="24">
      <c r="A4" s="522" t="s">
        <v>239</v>
      </c>
      <c r="B4" s="654" t="s">
        <v>403</v>
      </c>
      <c r="C4" s="581" t="s">
        <v>241</v>
      </c>
      <c r="D4" s="524" t="s">
        <v>404</v>
      </c>
      <c r="E4" s="524" t="s">
        <v>405</v>
      </c>
      <c r="F4" s="581" t="s">
        <v>241</v>
      </c>
      <c r="G4" s="524" t="s">
        <v>242</v>
      </c>
      <c r="H4" s="524" t="s">
        <v>243</v>
      </c>
      <c r="I4" s="581" t="s">
        <v>241</v>
      </c>
      <c r="J4" s="524" t="s">
        <v>242</v>
      </c>
      <c r="K4" s="524" t="s">
        <v>243</v>
      </c>
      <c r="L4" s="581" t="s">
        <v>241</v>
      </c>
      <c r="M4" s="524" t="s">
        <v>242</v>
      </c>
      <c r="N4" s="524" t="s">
        <v>243</v>
      </c>
      <c r="O4" s="581" t="s">
        <v>241</v>
      </c>
      <c r="P4" s="524" t="s">
        <v>242</v>
      </c>
      <c r="Q4" s="524" t="s">
        <v>243</v>
      </c>
      <c r="R4" s="581" t="s">
        <v>241</v>
      </c>
      <c r="S4" s="524" t="s">
        <v>242</v>
      </c>
      <c r="T4" s="524" t="s">
        <v>243</v>
      </c>
      <c r="U4" s="581" t="s">
        <v>241</v>
      </c>
      <c r="V4" s="524" t="s">
        <v>242</v>
      </c>
      <c r="W4" s="524" t="s">
        <v>243</v>
      </c>
      <c r="X4" s="581" t="s">
        <v>241</v>
      </c>
      <c r="Y4" s="524" t="s">
        <v>242</v>
      </c>
      <c r="Z4" s="524" t="s">
        <v>243</v>
      </c>
      <c r="AA4" s="581" t="s">
        <v>241</v>
      </c>
      <c r="AB4" s="524" t="s">
        <v>242</v>
      </c>
      <c r="AC4" s="524" t="s">
        <v>243</v>
      </c>
      <c r="AD4" s="581" t="s">
        <v>241</v>
      </c>
      <c r="AE4" s="524" t="s">
        <v>242</v>
      </c>
      <c r="AF4" s="524" t="s">
        <v>243</v>
      </c>
      <c r="AG4" s="581" t="s">
        <v>241</v>
      </c>
      <c r="AH4" s="524" t="s">
        <v>242</v>
      </c>
      <c r="AI4" s="524" t="s">
        <v>243</v>
      </c>
      <c r="AJ4" s="581" t="s">
        <v>241</v>
      </c>
      <c r="AK4" s="524" t="s">
        <v>242</v>
      </c>
      <c r="AL4" s="524" t="s">
        <v>243</v>
      </c>
    </row>
    <row r="6" spans="1:38" s="659" customFormat="1">
      <c r="A6" s="656" t="s">
        <v>245</v>
      </c>
      <c r="B6" s="657" t="s">
        <v>410</v>
      </c>
      <c r="C6" s="658"/>
      <c r="D6" s="657"/>
      <c r="E6" s="657">
        <f>C6*D6</f>
        <v>0</v>
      </c>
      <c r="F6" s="658">
        <f>C6</f>
        <v>0</v>
      </c>
      <c r="G6" s="657">
        <f>D6*1.1</f>
        <v>0</v>
      </c>
      <c r="H6" s="657">
        <f>F6*G6</f>
        <v>0</v>
      </c>
      <c r="I6" s="658">
        <f>F6</f>
        <v>0</v>
      </c>
      <c r="J6" s="657">
        <f t="shared" ref="J6" si="0">G6*1.1</f>
        <v>0</v>
      </c>
      <c r="K6" s="657">
        <f>I6*J6</f>
        <v>0</v>
      </c>
      <c r="L6" s="658">
        <f>I6</f>
        <v>0</v>
      </c>
      <c r="M6" s="657">
        <f t="shared" ref="M6" si="1">J6*1.1</f>
        <v>0</v>
      </c>
      <c r="N6" s="657">
        <f>L6*M6</f>
        <v>0</v>
      </c>
      <c r="O6" s="658">
        <f>L6</f>
        <v>0</v>
      </c>
      <c r="P6" s="657">
        <f t="shared" ref="P6" si="2">M6*1.1</f>
        <v>0</v>
      </c>
      <c r="Q6" s="657">
        <f>O6*P6</f>
        <v>0</v>
      </c>
      <c r="R6" s="658">
        <f>O6</f>
        <v>0</v>
      </c>
      <c r="S6" s="657">
        <f t="shared" ref="S6" si="3">P6*1.1</f>
        <v>0</v>
      </c>
      <c r="T6" s="657">
        <f>R6*S6</f>
        <v>0</v>
      </c>
      <c r="U6" s="658">
        <f>R6</f>
        <v>0</v>
      </c>
      <c r="V6" s="657">
        <f t="shared" ref="V6" si="4">S6*1.1</f>
        <v>0</v>
      </c>
      <c r="W6" s="657">
        <f>U6*V6</f>
        <v>0</v>
      </c>
      <c r="X6" s="658">
        <f>U6</f>
        <v>0</v>
      </c>
      <c r="Y6" s="657">
        <f t="shared" ref="Y6" si="5">V6*1.1</f>
        <v>0</v>
      </c>
      <c r="Z6" s="657">
        <f>X6*Y6</f>
        <v>0</v>
      </c>
      <c r="AA6" s="658">
        <f>X6</f>
        <v>0</v>
      </c>
      <c r="AB6" s="657">
        <f t="shared" ref="AB6" si="6">Y6*1.1</f>
        <v>0</v>
      </c>
      <c r="AC6" s="657">
        <f>AA6*AB6</f>
        <v>0</v>
      </c>
      <c r="AD6" s="658">
        <f>AA6</f>
        <v>0</v>
      </c>
      <c r="AE6" s="657">
        <f t="shared" ref="AE6" si="7">AB6*1.1</f>
        <v>0</v>
      </c>
      <c r="AF6" s="657">
        <f>AD6*AE6</f>
        <v>0</v>
      </c>
      <c r="AG6" s="658">
        <f>AD6</f>
        <v>0</v>
      </c>
      <c r="AH6" s="657">
        <f t="shared" ref="AH6" si="8">AE6*1.1</f>
        <v>0</v>
      </c>
      <c r="AI6" s="657">
        <f>AG6*AH6</f>
        <v>0</v>
      </c>
      <c r="AJ6" s="658">
        <f>AG6</f>
        <v>0</v>
      </c>
      <c r="AK6" s="657">
        <f t="shared" ref="AK6" si="9">AH6*1.1</f>
        <v>0</v>
      </c>
      <c r="AL6" s="657">
        <f>AJ6*AK6</f>
        <v>0</v>
      </c>
    </row>
    <row r="7" spans="1:38" s="659" customFormat="1" hidden="1">
      <c r="A7" s="660"/>
      <c r="C7" s="661"/>
      <c r="F7" s="661"/>
      <c r="I7" s="661"/>
      <c r="L7" s="661"/>
      <c r="O7" s="661"/>
      <c r="R7" s="661"/>
      <c r="U7" s="661"/>
      <c r="X7" s="661"/>
      <c r="AA7" s="661"/>
      <c r="AD7" s="661"/>
      <c r="AG7" s="661"/>
      <c r="AJ7" s="661"/>
    </row>
    <row r="8" spans="1:38" s="659" customFormat="1" hidden="1">
      <c r="A8" s="660"/>
      <c r="C8" s="661" t="e">
        <f>#REF!-#REF!</f>
        <v>#REF!</v>
      </c>
      <c r="D8" s="659" t="e">
        <f>#REF!-#REF!</f>
        <v>#REF!</v>
      </c>
      <c r="F8" s="661" t="e">
        <f>#REF!-#REF!</f>
        <v>#REF!</v>
      </c>
      <c r="G8" s="659" t="e">
        <f>#REF!-#REF!</f>
        <v>#REF!</v>
      </c>
      <c r="I8" s="661" t="e">
        <f>#REF!-#REF!</f>
        <v>#REF!</v>
      </c>
      <c r="J8" s="659" t="e">
        <f>#REF!-#REF!</f>
        <v>#REF!</v>
      </c>
      <c r="L8" s="661"/>
      <c r="M8" s="659" t="e">
        <f>#REF!-#REF!</f>
        <v>#REF!</v>
      </c>
      <c r="O8" s="661" t="e">
        <f>#REF!-#REF!</f>
        <v>#REF!</v>
      </c>
      <c r="P8" s="659" t="e">
        <f>#REF!-#REF!</f>
        <v>#REF!</v>
      </c>
      <c r="R8" s="661" t="e">
        <f>#REF!-#REF!</f>
        <v>#REF!</v>
      </c>
      <c r="S8" s="659" t="e">
        <f>#REF!-#REF!</f>
        <v>#REF!</v>
      </c>
      <c r="U8" s="661" t="e">
        <f>#REF!-#REF!</f>
        <v>#REF!</v>
      </c>
      <c r="V8" s="659" t="e">
        <f>#REF!-#REF!</f>
        <v>#REF!</v>
      </c>
      <c r="X8" s="661" t="e">
        <f>#REF!-#REF!</f>
        <v>#REF!</v>
      </c>
      <c r="Y8" s="659" t="e">
        <f>#REF!-#REF!</f>
        <v>#REF!</v>
      </c>
      <c r="AA8" s="661" t="e">
        <f>#REF!-#REF!</f>
        <v>#REF!</v>
      </c>
      <c r="AB8" s="659" t="e">
        <f>#REF!-#REF!</f>
        <v>#REF!</v>
      </c>
      <c r="AD8" s="661" t="e">
        <f>#REF!-#REF!</f>
        <v>#REF!</v>
      </c>
      <c r="AE8" s="659" t="e">
        <f>#REF!-#REF!</f>
        <v>#REF!</v>
      </c>
      <c r="AG8" s="661" t="e">
        <f>#REF!-#REF!</f>
        <v>#REF!</v>
      </c>
      <c r="AH8" s="659" t="e">
        <f>#REF!-#REF!</f>
        <v>#REF!</v>
      </c>
      <c r="AJ8" s="661" t="e">
        <f>#REF!-#REF!</f>
        <v>#REF!</v>
      </c>
      <c r="AK8" s="659" t="e">
        <f>#REF!-#REF!</f>
        <v>#REF!</v>
      </c>
    </row>
    <row r="9" spans="1:38" s="659" customFormat="1" hidden="1">
      <c r="A9" s="660"/>
      <c r="C9" s="661"/>
      <c r="F9" s="661"/>
      <c r="I9" s="661"/>
      <c r="L9" s="661"/>
      <c r="O9" s="661"/>
      <c r="R9" s="661"/>
      <c r="U9" s="661"/>
      <c r="X9" s="661"/>
      <c r="AA9" s="661"/>
      <c r="AD9" s="661"/>
      <c r="AG9" s="661"/>
      <c r="AJ9" s="661"/>
    </row>
    <row r="10" spans="1:38" s="659" customFormat="1" hidden="1">
      <c r="A10" s="660"/>
      <c r="C10" s="661">
        <v>49</v>
      </c>
      <c r="D10" s="659">
        <v>8440104</v>
      </c>
      <c r="F10" s="661">
        <v>53</v>
      </c>
      <c r="G10" s="659">
        <v>11195144.400000002</v>
      </c>
      <c r="I10" s="661">
        <v>61</v>
      </c>
      <c r="J10" s="659">
        <v>16008401.640000002</v>
      </c>
      <c r="L10" s="661"/>
      <c r="M10" s="659">
        <v>22538193.017999999</v>
      </c>
      <c r="O10" s="661">
        <v>74</v>
      </c>
      <c r="P10" s="659">
        <v>26657053.176600005</v>
      </c>
      <c r="R10" s="661">
        <v>74</v>
      </c>
      <c r="S10" s="659">
        <v>26657053.176600005</v>
      </c>
      <c r="U10" s="661">
        <v>74</v>
      </c>
      <c r="V10" s="659">
        <v>26657053.176600005</v>
      </c>
      <c r="X10" s="661">
        <v>74</v>
      </c>
      <c r="Y10" s="659">
        <v>26657053.176600005</v>
      </c>
      <c r="AA10" s="661">
        <v>74</v>
      </c>
      <c r="AB10" s="659">
        <v>26657053.176600005</v>
      </c>
      <c r="AD10" s="661">
        <v>74</v>
      </c>
      <c r="AE10" s="659">
        <v>26657053.176600005</v>
      </c>
      <c r="AG10" s="661">
        <v>74</v>
      </c>
      <c r="AH10" s="659">
        <v>26657053.176600005</v>
      </c>
      <c r="AJ10" s="661">
        <v>74</v>
      </c>
      <c r="AK10" s="659">
        <v>26657053.176600005</v>
      </c>
    </row>
    <row r="11" spans="1:38" s="659" customFormat="1" hidden="1">
      <c r="A11" s="660"/>
      <c r="C11" s="661"/>
      <c r="F11" s="661"/>
      <c r="I11" s="661"/>
      <c r="L11" s="661"/>
      <c r="O11" s="661"/>
      <c r="R11" s="661"/>
      <c r="U11" s="661"/>
      <c r="X11" s="661"/>
      <c r="AA11" s="661"/>
      <c r="AD11" s="661"/>
      <c r="AG11" s="661"/>
      <c r="AJ11" s="661"/>
    </row>
    <row r="12" spans="1:38" s="659" customFormat="1" hidden="1">
      <c r="A12" s="660"/>
      <c r="C12" s="661" t="e">
        <f t="shared" ref="C12:P12" si="10">C8-C10</f>
        <v>#REF!</v>
      </c>
      <c r="D12" s="659" t="e">
        <f t="shared" si="10"/>
        <v>#REF!</v>
      </c>
      <c r="F12" s="661" t="e">
        <f t="shared" si="10"/>
        <v>#REF!</v>
      </c>
      <c r="G12" s="659" t="e">
        <f t="shared" si="10"/>
        <v>#REF!</v>
      </c>
      <c r="I12" s="661" t="e">
        <f t="shared" si="10"/>
        <v>#REF!</v>
      </c>
      <c r="J12" s="659" t="e">
        <f t="shared" si="10"/>
        <v>#REF!</v>
      </c>
      <c r="L12" s="661"/>
      <c r="M12" s="659" t="e">
        <f t="shared" si="10"/>
        <v>#REF!</v>
      </c>
      <c r="O12" s="661" t="e">
        <f t="shared" si="10"/>
        <v>#REF!</v>
      </c>
      <c r="P12" s="659" t="e">
        <f t="shared" si="10"/>
        <v>#REF!</v>
      </c>
      <c r="R12" s="661" t="e">
        <f t="shared" ref="R12:S12" si="11">R8-R10</f>
        <v>#REF!</v>
      </c>
      <c r="S12" s="659" t="e">
        <f t="shared" si="11"/>
        <v>#REF!</v>
      </c>
      <c r="U12" s="661" t="e">
        <f t="shared" ref="U12:V12" si="12">U8-U10</f>
        <v>#REF!</v>
      </c>
      <c r="V12" s="659" t="e">
        <f t="shared" si="12"/>
        <v>#REF!</v>
      </c>
      <c r="X12" s="661" t="e">
        <f t="shared" ref="X12:Y12" si="13">X8-X10</f>
        <v>#REF!</v>
      </c>
      <c r="Y12" s="659" t="e">
        <f t="shared" si="13"/>
        <v>#REF!</v>
      </c>
      <c r="AA12" s="661" t="e">
        <f t="shared" ref="AA12:AB12" si="14">AA8-AA10</f>
        <v>#REF!</v>
      </c>
      <c r="AB12" s="659" t="e">
        <f t="shared" si="14"/>
        <v>#REF!</v>
      </c>
      <c r="AD12" s="661" t="e">
        <f t="shared" ref="AD12:AE12" si="15">AD8-AD10</f>
        <v>#REF!</v>
      </c>
      <c r="AE12" s="659" t="e">
        <f t="shared" si="15"/>
        <v>#REF!</v>
      </c>
      <c r="AG12" s="661" t="e">
        <f t="shared" ref="AG12:AH12" si="16">AG8-AG10</f>
        <v>#REF!</v>
      </c>
      <c r="AH12" s="659" t="e">
        <f t="shared" si="16"/>
        <v>#REF!</v>
      </c>
      <c r="AJ12" s="661" t="e">
        <f t="shared" ref="AJ12:AK12" si="17">AJ8-AJ10</f>
        <v>#REF!</v>
      </c>
      <c r="AK12" s="659" t="e">
        <f t="shared" si="17"/>
        <v>#REF!</v>
      </c>
    </row>
    <row r="13" spans="1:38" s="664" customFormat="1">
      <c r="A13" s="656"/>
      <c r="B13" s="662" t="s">
        <v>405</v>
      </c>
      <c r="C13" s="663"/>
      <c r="D13" s="662"/>
      <c r="E13" s="662">
        <f>SUM(E6:E6)</f>
        <v>0</v>
      </c>
      <c r="F13" s="663"/>
      <c r="G13" s="662"/>
      <c r="H13" s="662">
        <f>SUM(H6:H6)</f>
        <v>0</v>
      </c>
      <c r="I13" s="663"/>
      <c r="J13" s="662"/>
      <c r="K13" s="662">
        <f>SUM(K6:K6)</f>
        <v>0</v>
      </c>
      <c r="L13" s="663"/>
      <c r="M13" s="662"/>
      <c r="N13" s="662">
        <f>SUM(N6:N6)</f>
        <v>0</v>
      </c>
      <c r="O13" s="663"/>
      <c r="P13" s="662"/>
      <c r="Q13" s="662">
        <f>SUM(Q6:Q6)</f>
        <v>0</v>
      </c>
      <c r="R13" s="663"/>
      <c r="S13" s="662"/>
      <c r="T13" s="662">
        <f>SUM(T6:T6)</f>
        <v>0</v>
      </c>
      <c r="U13" s="663"/>
      <c r="V13" s="662"/>
      <c r="W13" s="662">
        <f>SUM(W6:W6)</f>
        <v>0</v>
      </c>
      <c r="X13" s="663"/>
      <c r="Y13" s="662"/>
      <c r="Z13" s="662">
        <f>SUM(Z6:Z6)</f>
        <v>0</v>
      </c>
      <c r="AA13" s="663"/>
      <c r="AB13" s="662"/>
      <c r="AC13" s="662">
        <f>SUM(AC6:AC6)</f>
        <v>0</v>
      </c>
      <c r="AD13" s="663"/>
      <c r="AE13" s="662"/>
      <c r="AF13" s="662">
        <f>SUM(AF6:AF6)</f>
        <v>0</v>
      </c>
      <c r="AG13" s="663"/>
      <c r="AH13" s="662"/>
      <c r="AI13" s="662">
        <f>SUM(AI6:AI6)</f>
        <v>0</v>
      </c>
      <c r="AJ13" s="663"/>
      <c r="AK13" s="662"/>
      <c r="AL13" s="662">
        <f>SUM(AL6:AL6)</f>
        <v>0</v>
      </c>
    </row>
  </sheetData>
  <sheetProtection selectLockedCells="1" selectUnlockedCells="1"/>
  <mergeCells count="12">
    <mergeCell ref="AJ3:AL3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A9F47-D838-6B48-B455-78E8C663CD76}">
  <sheetPr>
    <tabColor rgb="FFFF0000"/>
  </sheetPr>
  <dimension ref="B1:Q90"/>
  <sheetViews>
    <sheetView showGridLines="0" tabSelected="1" zoomScale="80" zoomScaleNormal="80"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C66" sqref="C66"/>
    </sheetView>
  </sheetViews>
  <sheetFormatPr defaultColWidth="10.88671875" defaultRowHeight="14.4"/>
  <cols>
    <col min="1" max="1" width="1.44140625" customWidth="1"/>
    <col min="2" max="2" width="11" customWidth="1"/>
    <col min="3" max="3" width="33.6640625" style="552" bestFit="1" customWidth="1"/>
    <col min="4" max="4" width="9.33203125" bestFit="1" customWidth="1"/>
    <col min="5" max="5" width="9.5546875" bestFit="1" customWidth="1"/>
    <col min="6" max="15" width="12.77734375" bestFit="1" customWidth="1"/>
  </cols>
  <sheetData>
    <row r="1" spans="2:15" ht="15" thickBot="1">
      <c r="O1" s="552" t="s">
        <v>481</v>
      </c>
    </row>
    <row r="2" spans="2:15">
      <c r="B2" s="789" t="s">
        <v>424</v>
      </c>
      <c r="C2" s="553"/>
      <c r="D2" s="559" t="s">
        <v>141</v>
      </c>
      <c r="E2" s="559" t="s">
        <v>142</v>
      </c>
      <c r="F2" s="559" t="s">
        <v>143</v>
      </c>
      <c r="G2" s="559" t="s">
        <v>144</v>
      </c>
      <c r="H2" s="559" t="s">
        <v>145</v>
      </c>
      <c r="I2" s="559" t="s">
        <v>223</v>
      </c>
      <c r="J2" s="559" t="s">
        <v>224</v>
      </c>
      <c r="K2" s="559" t="s">
        <v>329</v>
      </c>
      <c r="L2" s="559" t="s">
        <v>330</v>
      </c>
      <c r="M2" s="559" t="s">
        <v>331</v>
      </c>
      <c r="N2" s="559" t="s">
        <v>332</v>
      </c>
      <c r="O2" s="560" t="s">
        <v>343</v>
      </c>
    </row>
    <row r="3" spans="2:15">
      <c r="B3" s="790"/>
      <c r="C3" s="552" t="s">
        <v>417</v>
      </c>
      <c r="D3" s="667">
        <f>'P&amp;L'!D5</f>
        <v>0</v>
      </c>
      <c r="E3" s="667" t="e">
        <f>'P&amp;L'!E5</f>
        <v>#DIV/0!</v>
      </c>
      <c r="F3" s="667" t="e">
        <f>'P&amp;L'!F5</f>
        <v>#DIV/0!</v>
      </c>
      <c r="G3" s="667" t="e">
        <f>'P&amp;L'!G5</f>
        <v>#DIV/0!</v>
      </c>
      <c r="H3" s="667" t="e">
        <f>'P&amp;L'!H5</f>
        <v>#DIV/0!</v>
      </c>
      <c r="I3" s="667" t="e">
        <f>'P&amp;L'!I5</f>
        <v>#DIV/0!</v>
      </c>
      <c r="J3" s="667" t="e">
        <f>'P&amp;L'!J5</f>
        <v>#DIV/0!</v>
      </c>
      <c r="K3" s="667" t="e">
        <f>'P&amp;L'!K5</f>
        <v>#DIV/0!</v>
      </c>
      <c r="L3" s="667" t="e">
        <f>'P&amp;L'!L5</f>
        <v>#DIV/0!</v>
      </c>
      <c r="M3" s="667" t="e">
        <f>'P&amp;L'!M5</f>
        <v>#DIV/0!</v>
      </c>
      <c r="N3" s="667" t="e">
        <f>'P&amp;L'!N5</f>
        <v>#DIV/0!</v>
      </c>
      <c r="O3" s="668" t="e">
        <f>'P&amp;L'!O5</f>
        <v>#DIV/0!</v>
      </c>
    </row>
    <row r="4" spans="2:15">
      <c r="B4" s="790"/>
      <c r="C4" s="552" t="s">
        <v>418</v>
      </c>
      <c r="D4" s="667">
        <f>'P&amp;L'!D8</f>
        <v>0</v>
      </c>
      <c r="E4" s="667" t="e">
        <f>'P&amp;L'!E8</f>
        <v>#DIV/0!</v>
      </c>
      <c r="F4" s="667" t="e">
        <f>'P&amp;L'!F8</f>
        <v>#DIV/0!</v>
      </c>
      <c r="G4" s="667" t="e">
        <f>'P&amp;L'!G8</f>
        <v>#DIV/0!</v>
      </c>
      <c r="H4" s="667" t="e">
        <f>'P&amp;L'!H8</f>
        <v>#DIV/0!</v>
      </c>
      <c r="I4" s="667" t="e">
        <f>'P&amp;L'!I8</f>
        <v>#DIV/0!</v>
      </c>
      <c r="J4" s="667" t="e">
        <f>'P&amp;L'!J8</f>
        <v>#DIV/0!</v>
      </c>
      <c r="K4" s="667" t="e">
        <f>'P&amp;L'!K8</f>
        <v>#DIV/0!</v>
      </c>
      <c r="L4" s="667" t="e">
        <f>'P&amp;L'!L8</f>
        <v>#DIV/0!</v>
      </c>
      <c r="M4" s="667" t="e">
        <f>'P&amp;L'!M8</f>
        <v>#DIV/0!</v>
      </c>
      <c r="N4" s="667" t="e">
        <f>'P&amp;L'!N8</f>
        <v>#DIV/0!</v>
      </c>
      <c r="O4" s="668" t="e">
        <f>'P&amp;L'!O8</f>
        <v>#DIV/0!</v>
      </c>
    </row>
    <row r="5" spans="2:15">
      <c r="B5" s="790"/>
      <c r="C5" s="552" t="s">
        <v>419</v>
      </c>
      <c r="D5" s="667">
        <f>'P&amp;L'!D12</f>
        <v>0</v>
      </c>
      <c r="E5" s="667" t="e">
        <f>'P&amp;L'!E12</f>
        <v>#DIV/0!</v>
      </c>
      <c r="F5" s="667" t="e">
        <f>'P&amp;L'!F12</f>
        <v>#DIV/0!</v>
      </c>
      <c r="G5" s="667" t="e">
        <f>'P&amp;L'!G12</f>
        <v>#DIV/0!</v>
      </c>
      <c r="H5" s="667" t="e">
        <f>'P&amp;L'!H12</f>
        <v>#DIV/0!</v>
      </c>
      <c r="I5" s="667" t="e">
        <f>'P&amp;L'!I12</f>
        <v>#DIV/0!</v>
      </c>
      <c r="J5" s="667" t="e">
        <f>'P&amp;L'!J12</f>
        <v>#DIV/0!</v>
      </c>
      <c r="K5" s="667" t="e">
        <f>'P&amp;L'!K12</f>
        <v>#DIV/0!</v>
      </c>
      <c r="L5" s="667" t="e">
        <f>'P&amp;L'!L12</f>
        <v>#DIV/0!</v>
      </c>
      <c r="M5" s="667" t="e">
        <f>'P&amp;L'!M12</f>
        <v>#DIV/0!</v>
      </c>
      <c r="N5" s="667" t="e">
        <f>'P&amp;L'!N12</f>
        <v>#DIV/0!</v>
      </c>
      <c r="O5" s="668" t="e">
        <f>'P&amp;L'!O12</f>
        <v>#DIV/0!</v>
      </c>
    </row>
    <row r="6" spans="2:15">
      <c r="B6" s="790"/>
      <c r="C6" s="552" t="s">
        <v>416</v>
      </c>
      <c r="D6" s="667">
        <f>'P&amp;L'!D28</f>
        <v>0</v>
      </c>
      <c r="E6" s="667" t="e">
        <f>'P&amp;L'!E28</f>
        <v>#DIV/0!</v>
      </c>
      <c r="F6" s="667" t="e">
        <f>'P&amp;L'!F28</f>
        <v>#DIV/0!</v>
      </c>
      <c r="G6" s="667" t="e">
        <f>'P&amp;L'!G28</f>
        <v>#DIV/0!</v>
      </c>
      <c r="H6" s="667" t="e">
        <f>'P&amp;L'!H28</f>
        <v>#DIV/0!</v>
      </c>
      <c r="I6" s="667" t="e">
        <f>'P&amp;L'!I28</f>
        <v>#DIV/0!</v>
      </c>
      <c r="J6" s="667" t="e">
        <f>'P&amp;L'!J28</f>
        <v>#DIV/0!</v>
      </c>
      <c r="K6" s="667" t="e">
        <f>'P&amp;L'!K28</f>
        <v>#DIV/0!</v>
      </c>
      <c r="L6" s="667" t="e">
        <f>'P&amp;L'!L28</f>
        <v>#DIV/0!</v>
      </c>
      <c r="M6" s="667" t="e">
        <f>'P&amp;L'!M28</f>
        <v>#DIV/0!</v>
      </c>
      <c r="N6" s="667" t="e">
        <f>'P&amp;L'!N28</f>
        <v>#DIV/0!</v>
      </c>
      <c r="O6" s="668" t="e">
        <f>'P&amp;L'!O28</f>
        <v>#DIV/0!</v>
      </c>
    </row>
    <row r="7" spans="2:15">
      <c r="B7" s="791"/>
      <c r="C7" s="563" t="s">
        <v>420</v>
      </c>
      <c r="D7" s="669">
        <f>'P&amp;L'!D4</f>
        <v>0</v>
      </c>
      <c r="E7" s="669">
        <f>'P&amp;L'!E4</f>
        <v>0</v>
      </c>
      <c r="F7" s="669">
        <f>'P&amp;L'!F4</f>
        <v>0</v>
      </c>
      <c r="G7" s="669">
        <f>'P&amp;L'!G4</f>
        <v>0</v>
      </c>
      <c r="H7" s="669">
        <f>'P&amp;L'!H4</f>
        <v>0</v>
      </c>
      <c r="I7" s="669">
        <f>'P&amp;L'!I4</f>
        <v>0</v>
      </c>
      <c r="J7" s="669">
        <f>'P&amp;L'!J4</f>
        <v>0</v>
      </c>
      <c r="K7" s="669">
        <f>'P&amp;L'!K4</f>
        <v>0</v>
      </c>
      <c r="L7" s="669">
        <f>'P&amp;L'!L4</f>
        <v>0</v>
      </c>
      <c r="M7" s="669">
        <f>'P&amp;L'!M4</f>
        <v>0</v>
      </c>
      <c r="N7" s="669">
        <f>'P&amp;L'!N4</f>
        <v>0</v>
      </c>
      <c r="O7" s="670">
        <f>'P&amp;L'!O4</f>
        <v>0</v>
      </c>
    </row>
    <row r="8" spans="2:15">
      <c r="B8" s="555"/>
      <c r="O8" s="554"/>
    </row>
    <row r="9" spans="2:15">
      <c r="B9" s="792" t="s">
        <v>421</v>
      </c>
      <c r="C9" s="561"/>
      <c r="D9" s="562" t="s">
        <v>141</v>
      </c>
      <c r="E9" s="562" t="s">
        <v>142</v>
      </c>
      <c r="F9" s="562" t="s">
        <v>143</v>
      </c>
      <c r="G9" s="562" t="s">
        <v>144</v>
      </c>
      <c r="H9" s="562" t="s">
        <v>145</v>
      </c>
      <c r="I9" s="562" t="s">
        <v>223</v>
      </c>
      <c r="J9" s="562" t="s">
        <v>224</v>
      </c>
      <c r="K9" s="562" t="s">
        <v>329</v>
      </c>
      <c r="L9" s="562" t="s">
        <v>330</v>
      </c>
      <c r="M9" s="562" t="s">
        <v>331</v>
      </c>
      <c r="N9" s="562" t="s">
        <v>332</v>
      </c>
      <c r="O9" s="564" t="s">
        <v>343</v>
      </c>
    </row>
    <row r="10" spans="2:15">
      <c r="B10" s="790"/>
      <c r="C10" s="552" t="s">
        <v>417</v>
      </c>
      <c r="D10" s="667">
        <f>'P&amp;L A'!D$5</f>
        <v>0</v>
      </c>
      <c r="E10" s="667" t="e">
        <f>'P&amp;L A'!E$5</f>
        <v>#DIV/0!</v>
      </c>
      <c r="F10" s="667" t="e">
        <f>'P&amp;L A'!F$5</f>
        <v>#DIV/0!</v>
      </c>
      <c r="G10" s="667" t="e">
        <f>'P&amp;L A'!G$5</f>
        <v>#DIV/0!</v>
      </c>
      <c r="H10" s="667" t="e">
        <f>'P&amp;L A'!H$5</f>
        <v>#DIV/0!</v>
      </c>
      <c r="I10" s="667" t="e">
        <f>'P&amp;L A'!I$5</f>
        <v>#DIV/0!</v>
      </c>
      <c r="J10" s="667" t="e">
        <f>'P&amp;L A'!J$5</f>
        <v>#DIV/0!</v>
      </c>
      <c r="K10" s="667" t="e">
        <f>'P&amp;L A'!K$5</f>
        <v>#DIV/0!</v>
      </c>
      <c r="L10" s="667" t="e">
        <f>'P&amp;L A'!L$5</f>
        <v>#DIV/0!</v>
      </c>
      <c r="M10" s="667" t="e">
        <f>'P&amp;L A'!M$5</f>
        <v>#DIV/0!</v>
      </c>
      <c r="N10" s="667" t="e">
        <f>'P&amp;L A'!N$5</f>
        <v>#DIV/0!</v>
      </c>
      <c r="O10" s="668" t="e">
        <f>'P&amp;L A'!O$5</f>
        <v>#DIV/0!</v>
      </c>
    </row>
    <row r="11" spans="2:15">
      <c r="B11" s="790"/>
      <c r="C11" s="552" t="s">
        <v>418</v>
      </c>
      <c r="D11" s="667">
        <f>'P&amp;L A'!D$8</f>
        <v>0</v>
      </c>
      <c r="E11" s="667" t="e">
        <f>'P&amp;L A'!E$8</f>
        <v>#DIV/0!</v>
      </c>
      <c r="F11" s="667" t="e">
        <f>'P&amp;L A'!F$8</f>
        <v>#DIV/0!</v>
      </c>
      <c r="G11" s="667" t="e">
        <f>'P&amp;L A'!G$8</f>
        <v>#DIV/0!</v>
      </c>
      <c r="H11" s="667" t="e">
        <f>'P&amp;L A'!H$8</f>
        <v>#DIV/0!</v>
      </c>
      <c r="I11" s="667" t="e">
        <f>'P&amp;L A'!I$8</f>
        <v>#DIV/0!</v>
      </c>
      <c r="J11" s="667" t="e">
        <f>'P&amp;L A'!J$8</f>
        <v>#DIV/0!</v>
      </c>
      <c r="K11" s="667" t="e">
        <f>'P&amp;L A'!K$8</f>
        <v>#DIV/0!</v>
      </c>
      <c r="L11" s="667" t="e">
        <f>'P&amp;L A'!L$8</f>
        <v>#DIV/0!</v>
      </c>
      <c r="M11" s="667" t="e">
        <f>'P&amp;L A'!M$8</f>
        <v>#DIV/0!</v>
      </c>
      <c r="N11" s="667" t="e">
        <f>'P&amp;L A'!N$8</f>
        <v>#DIV/0!</v>
      </c>
      <c r="O11" s="668" t="e">
        <f>'P&amp;L A'!O$8</f>
        <v>#DIV/0!</v>
      </c>
    </row>
    <row r="12" spans="2:15">
      <c r="B12" s="790"/>
      <c r="C12" s="552" t="s">
        <v>419</v>
      </c>
      <c r="D12" s="667">
        <f>'P&amp;L A'!D$12</f>
        <v>0</v>
      </c>
      <c r="E12" s="667" t="e">
        <f>'P&amp;L A'!E$12</f>
        <v>#DIV/0!</v>
      </c>
      <c r="F12" s="667" t="e">
        <f>'P&amp;L A'!F$12</f>
        <v>#DIV/0!</v>
      </c>
      <c r="G12" s="667" t="e">
        <f>'P&amp;L A'!G$12</f>
        <v>#DIV/0!</v>
      </c>
      <c r="H12" s="667" t="e">
        <f>'P&amp;L A'!H$12</f>
        <v>#DIV/0!</v>
      </c>
      <c r="I12" s="667" t="e">
        <f>'P&amp;L A'!I$12</f>
        <v>#DIV/0!</v>
      </c>
      <c r="J12" s="667" t="e">
        <f>'P&amp;L A'!J$12</f>
        <v>#DIV/0!</v>
      </c>
      <c r="K12" s="667" t="e">
        <f>'P&amp;L A'!K$12</f>
        <v>#DIV/0!</v>
      </c>
      <c r="L12" s="667" t="e">
        <f>'P&amp;L A'!L$12</f>
        <v>#DIV/0!</v>
      </c>
      <c r="M12" s="667" t="e">
        <f>'P&amp;L A'!M$12</f>
        <v>#DIV/0!</v>
      </c>
      <c r="N12" s="667" t="e">
        <f>'P&amp;L A'!N$12</f>
        <v>#DIV/0!</v>
      </c>
      <c r="O12" s="668" t="e">
        <f>'P&amp;L A'!O$12</f>
        <v>#DIV/0!</v>
      </c>
    </row>
    <row r="13" spans="2:15">
      <c r="B13" s="790"/>
      <c r="C13" s="552" t="s">
        <v>416</v>
      </c>
      <c r="D13" s="667">
        <f>'P&amp;L A'!D$26</f>
        <v>0</v>
      </c>
      <c r="E13" s="667" t="e">
        <f>'P&amp;L A'!E$26</f>
        <v>#DIV/0!</v>
      </c>
      <c r="F13" s="667" t="e">
        <f>'P&amp;L A'!F$26</f>
        <v>#DIV/0!</v>
      </c>
      <c r="G13" s="667" t="e">
        <f>'P&amp;L A'!G$26</f>
        <v>#DIV/0!</v>
      </c>
      <c r="H13" s="667" t="e">
        <f>'P&amp;L A'!H$26</f>
        <v>#DIV/0!</v>
      </c>
      <c r="I13" s="667" t="e">
        <f>'P&amp;L A'!I$26</f>
        <v>#DIV/0!</v>
      </c>
      <c r="J13" s="667" t="e">
        <f>'P&amp;L A'!J$26</f>
        <v>#DIV/0!</v>
      </c>
      <c r="K13" s="667" t="e">
        <f>'P&amp;L A'!K$26</f>
        <v>#DIV/0!</v>
      </c>
      <c r="L13" s="667" t="e">
        <f>'P&amp;L A'!L$26</f>
        <v>#DIV/0!</v>
      </c>
      <c r="M13" s="667" t="e">
        <f>'P&amp;L A'!M$26</f>
        <v>#DIV/0!</v>
      </c>
      <c r="N13" s="667" t="e">
        <f>'P&amp;L A'!N$26</f>
        <v>#DIV/0!</v>
      </c>
      <c r="O13" s="668" t="e">
        <f>'P&amp;L A'!O$26</f>
        <v>#DIV/0!</v>
      </c>
    </row>
    <row r="14" spans="2:15">
      <c r="B14" s="791"/>
      <c r="C14" s="563" t="s">
        <v>420</v>
      </c>
      <c r="D14" s="669">
        <f>'P&amp;L A'!D$4</f>
        <v>0</v>
      </c>
      <c r="E14" s="669">
        <f>'P&amp;L A'!E$4</f>
        <v>0</v>
      </c>
      <c r="F14" s="669">
        <f>'P&amp;L A'!F$4</f>
        <v>0</v>
      </c>
      <c r="G14" s="669">
        <f>'P&amp;L A'!G$4</f>
        <v>0</v>
      </c>
      <c r="H14" s="669">
        <f>'P&amp;L A'!H$4</f>
        <v>0</v>
      </c>
      <c r="I14" s="669">
        <f>'P&amp;L A'!I$4</f>
        <v>0</v>
      </c>
      <c r="J14" s="669">
        <f>'P&amp;L A'!J$4</f>
        <v>0</v>
      </c>
      <c r="K14" s="669">
        <f>'P&amp;L A'!K$4</f>
        <v>0</v>
      </c>
      <c r="L14" s="669">
        <f>'P&amp;L A'!L$4</f>
        <v>0</v>
      </c>
      <c r="M14" s="669">
        <f>'P&amp;L A'!M$4</f>
        <v>0</v>
      </c>
      <c r="N14" s="669">
        <f>'P&amp;L A'!N$4</f>
        <v>0</v>
      </c>
      <c r="O14" s="670">
        <f>'P&amp;L A'!O$4</f>
        <v>0</v>
      </c>
    </row>
    <row r="15" spans="2:15">
      <c r="B15" s="555"/>
      <c r="O15" s="554"/>
    </row>
    <row r="16" spans="2:15" ht="15" customHeight="1">
      <c r="B16" s="792" t="s">
        <v>422</v>
      </c>
      <c r="C16" s="561"/>
      <c r="D16" s="562" t="s">
        <v>141</v>
      </c>
      <c r="E16" s="562" t="s">
        <v>142</v>
      </c>
      <c r="F16" s="562" t="s">
        <v>143</v>
      </c>
      <c r="G16" s="562" t="s">
        <v>144</v>
      </c>
      <c r="H16" s="562" t="s">
        <v>145</v>
      </c>
      <c r="I16" s="562" t="s">
        <v>223</v>
      </c>
      <c r="J16" s="562" t="s">
        <v>224</v>
      </c>
      <c r="K16" s="562" t="s">
        <v>329</v>
      </c>
      <c r="L16" s="562" t="s">
        <v>330</v>
      </c>
      <c r="M16" s="562" t="s">
        <v>331</v>
      </c>
      <c r="N16" s="562" t="s">
        <v>332</v>
      </c>
      <c r="O16" s="564" t="s">
        <v>343</v>
      </c>
    </row>
    <row r="17" spans="2:15">
      <c r="B17" s="790"/>
      <c r="C17" s="552" t="s">
        <v>417</v>
      </c>
      <c r="D17" s="667">
        <f>'P&amp;L B'!D$5</f>
        <v>0</v>
      </c>
      <c r="E17" s="667" t="e">
        <f>'P&amp;L B'!E$5</f>
        <v>#DIV/0!</v>
      </c>
      <c r="F17" s="667" t="e">
        <f>'P&amp;L B'!F$5</f>
        <v>#DIV/0!</v>
      </c>
      <c r="G17" s="667" t="e">
        <f>'P&amp;L B'!G$5</f>
        <v>#DIV/0!</v>
      </c>
      <c r="H17" s="667" t="e">
        <f>'P&amp;L B'!H$5</f>
        <v>#DIV/0!</v>
      </c>
      <c r="I17" s="667" t="e">
        <f>'P&amp;L B'!I$5</f>
        <v>#DIV/0!</v>
      </c>
      <c r="J17" s="667" t="e">
        <f>'P&amp;L B'!J$5</f>
        <v>#DIV/0!</v>
      </c>
      <c r="K17" s="667" t="e">
        <f>'P&amp;L B'!K$5</f>
        <v>#DIV/0!</v>
      </c>
      <c r="L17" s="667" t="e">
        <f>'P&amp;L B'!L$5</f>
        <v>#DIV/0!</v>
      </c>
      <c r="M17" s="667" t="e">
        <f>'P&amp;L B'!M$5</f>
        <v>#DIV/0!</v>
      </c>
      <c r="N17" s="667" t="e">
        <f>'P&amp;L B'!N$5</f>
        <v>#DIV/0!</v>
      </c>
      <c r="O17" s="668" t="e">
        <f>'P&amp;L B'!O$5</f>
        <v>#DIV/0!</v>
      </c>
    </row>
    <row r="18" spans="2:15">
      <c r="B18" s="790"/>
      <c r="C18" s="552" t="s">
        <v>418</v>
      </c>
      <c r="D18" s="667">
        <f>'P&amp;L B'!D$8</f>
        <v>0</v>
      </c>
      <c r="E18" s="667" t="e">
        <f>'P&amp;L B'!E$8</f>
        <v>#DIV/0!</v>
      </c>
      <c r="F18" s="667" t="e">
        <f>'P&amp;L B'!F$8</f>
        <v>#DIV/0!</v>
      </c>
      <c r="G18" s="667" t="e">
        <f>'P&amp;L B'!G$8</f>
        <v>#DIV/0!</v>
      </c>
      <c r="H18" s="667" t="e">
        <f>'P&amp;L B'!H$8</f>
        <v>#DIV/0!</v>
      </c>
      <c r="I18" s="667" t="e">
        <f>'P&amp;L B'!I$8</f>
        <v>#DIV/0!</v>
      </c>
      <c r="J18" s="667" t="e">
        <f>'P&amp;L B'!J$8</f>
        <v>#DIV/0!</v>
      </c>
      <c r="K18" s="667" t="e">
        <f>'P&amp;L B'!K$8</f>
        <v>#DIV/0!</v>
      </c>
      <c r="L18" s="667" t="e">
        <f>'P&amp;L B'!L$8</f>
        <v>#DIV/0!</v>
      </c>
      <c r="M18" s="667" t="e">
        <f>'P&amp;L B'!M$8</f>
        <v>#DIV/0!</v>
      </c>
      <c r="N18" s="667" t="e">
        <f>'P&amp;L B'!N$8</f>
        <v>#DIV/0!</v>
      </c>
      <c r="O18" s="668" t="e">
        <f>'P&amp;L B'!O$8</f>
        <v>#DIV/0!</v>
      </c>
    </row>
    <row r="19" spans="2:15">
      <c r="B19" s="790"/>
      <c r="C19" s="552" t="s">
        <v>419</v>
      </c>
      <c r="D19" s="667">
        <f>'P&amp;L B'!D$12</f>
        <v>0</v>
      </c>
      <c r="E19" s="667" t="e">
        <f>'P&amp;L B'!E$12</f>
        <v>#DIV/0!</v>
      </c>
      <c r="F19" s="667" t="e">
        <f>'P&amp;L B'!F$12</f>
        <v>#DIV/0!</v>
      </c>
      <c r="G19" s="667" t="e">
        <f>'P&amp;L B'!G$12</f>
        <v>#DIV/0!</v>
      </c>
      <c r="H19" s="667" t="e">
        <f>'P&amp;L B'!H$12</f>
        <v>#DIV/0!</v>
      </c>
      <c r="I19" s="667" t="e">
        <f>'P&amp;L B'!I$12</f>
        <v>#DIV/0!</v>
      </c>
      <c r="J19" s="667" t="e">
        <f>'P&amp;L B'!J$12</f>
        <v>#DIV/0!</v>
      </c>
      <c r="K19" s="667" t="e">
        <f>'P&amp;L B'!K$12</f>
        <v>#DIV/0!</v>
      </c>
      <c r="L19" s="667" t="e">
        <f>'P&amp;L B'!L$12</f>
        <v>#DIV/0!</v>
      </c>
      <c r="M19" s="667" t="e">
        <f>'P&amp;L B'!M$12</f>
        <v>#DIV/0!</v>
      </c>
      <c r="N19" s="667" t="e">
        <f>'P&amp;L B'!N$12</f>
        <v>#DIV/0!</v>
      </c>
      <c r="O19" s="668" t="e">
        <f>'P&amp;L B'!O$12</f>
        <v>#DIV/0!</v>
      </c>
    </row>
    <row r="20" spans="2:15">
      <c r="B20" s="790"/>
      <c r="C20" s="552" t="s">
        <v>416</v>
      </c>
      <c r="D20" s="667">
        <f>'P&amp;L B'!D$26</f>
        <v>0</v>
      </c>
      <c r="E20" s="667" t="e">
        <f>'P&amp;L B'!E$26</f>
        <v>#DIV/0!</v>
      </c>
      <c r="F20" s="667" t="e">
        <f>'P&amp;L B'!F$26</f>
        <v>#DIV/0!</v>
      </c>
      <c r="G20" s="667" t="e">
        <f>'P&amp;L B'!G$26</f>
        <v>#DIV/0!</v>
      </c>
      <c r="H20" s="667" t="e">
        <f>'P&amp;L B'!H$26</f>
        <v>#DIV/0!</v>
      </c>
      <c r="I20" s="667" t="e">
        <f>'P&amp;L B'!I$26</f>
        <v>#DIV/0!</v>
      </c>
      <c r="J20" s="667" t="e">
        <f>'P&amp;L B'!J$26</f>
        <v>#DIV/0!</v>
      </c>
      <c r="K20" s="667" t="e">
        <f>'P&amp;L B'!K$26</f>
        <v>#DIV/0!</v>
      </c>
      <c r="L20" s="667" t="e">
        <f>'P&amp;L B'!L$26</f>
        <v>#DIV/0!</v>
      </c>
      <c r="M20" s="667" t="e">
        <f>'P&amp;L B'!M$26</f>
        <v>#DIV/0!</v>
      </c>
      <c r="N20" s="667" t="e">
        <f>'P&amp;L B'!N$26</f>
        <v>#DIV/0!</v>
      </c>
      <c r="O20" s="668" t="e">
        <f>'P&amp;L B'!O$26</f>
        <v>#DIV/0!</v>
      </c>
    </row>
    <row r="21" spans="2:15">
      <c r="B21" s="791"/>
      <c r="C21" s="563" t="s">
        <v>420</v>
      </c>
      <c r="D21" s="669">
        <f>'P&amp;L B'!D$4</f>
        <v>0</v>
      </c>
      <c r="E21" s="669">
        <f>'P&amp;L B'!E$4</f>
        <v>0</v>
      </c>
      <c r="F21" s="669">
        <f>'P&amp;L B'!F$4</f>
        <v>0</v>
      </c>
      <c r="G21" s="669">
        <f>'P&amp;L B'!G$4</f>
        <v>0</v>
      </c>
      <c r="H21" s="669">
        <f>'P&amp;L B'!H$4</f>
        <v>0</v>
      </c>
      <c r="I21" s="669">
        <f>'P&amp;L B'!I$4</f>
        <v>0</v>
      </c>
      <c r="J21" s="669">
        <f>'P&amp;L B'!J$4</f>
        <v>0</v>
      </c>
      <c r="K21" s="669">
        <f>'P&amp;L B'!K$4</f>
        <v>0</v>
      </c>
      <c r="L21" s="669">
        <f>'P&amp;L B'!L$4</f>
        <v>0</v>
      </c>
      <c r="M21" s="669">
        <f>'P&amp;L B'!M$4</f>
        <v>0</v>
      </c>
      <c r="N21" s="669">
        <f>'P&amp;L B'!N$4</f>
        <v>0</v>
      </c>
      <c r="O21" s="670">
        <f>'P&amp;L B'!O$4</f>
        <v>0</v>
      </c>
    </row>
    <row r="22" spans="2:15">
      <c r="B22" s="555"/>
      <c r="O22" s="554"/>
    </row>
    <row r="23" spans="2:15">
      <c r="B23" s="792" t="s">
        <v>423</v>
      </c>
      <c r="C23" s="561"/>
      <c r="D23" s="562" t="s">
        <v>141</v>
      </c>
      <c r="E23" s="562" t="s">
        <v>142</v>
      </c>
      <c r="F23" s="562" t="s">
        <v>143</v>
      </c>
      <c r="G23" s="562" t="s">
        <v>144</v>
      </c>
      <c r="H23" s="562" t="s">
        <v>145</v>
      </c>
      <c r="I23" s="562" t="s">
        <v>223</v>
      </c>
      <c r="J23" s="562" t="s">
        <v>224</v>
      </c>
      <c r="K23" s="562" t="s">
        <v>329</v>
      </c>
      <c r="L23" s="562" t="s">
        <v>330</v>
      </c>
      <c r="M23" s="562" t="s">
        <v>331</v>
      </c>
      <c r="N23" s="562" t="s">
        <v>332</v>
      </c>
      <c r="O23" s="564" t="s">
        <v>343</v>
      </c>
    </row>
    <row r="24" spans="2:15">
      <c r="B24" s="790"/>
      <c r="C24" s="552" t="s">
        <v>417</v>
      </c>
      <c r="D24" s="667">
        <f>'P&amp;L Online + Unit Econ'!D4</f>
        <v>0</v>
      </c>
      <c r="E24" s="667">
        <f>'P&amp;L Online + Unit Econ'!E4</f>
        <v>0</v>
      </c>
      <c r="F24" s="667">
        <f>'P&amp;L Online + Unit Econ'!F4</f>
        <v>0</v>
      </c>
      <c r="G24" s="667">
        <f>'P&amp;L Online + Unit Econ'!G4</f>
        <v>0</v>
      </c>
      <c r="H24" s="667">
        <f>'P&amp;L Online + Unit Econ'!H4</f>
        <v>0</v>
      </c>
      <c r="I24" s="667">
        <f>'P&amp;L Online + Unit Econ'!I4</f>
        <v>0</v>
      </c>
      <c r="J24" s="667">
        <f>'P&amp;L Online + Unit Econ'!J4</f>
        <v>0</v>
      </c>
      <c r="K24" s="667">
        <f>'P&amp;L Online + Unit Econ'!K4</f>
        <v>0</v>
      </c>
      <c r="L24" s="667">
        <f>'P&amp;L Online + Unit Econ'!L4</f>
        <v>0</v>
      </c>
      <c r="M24" s="667">
        <f>'P&amp;L Online + Unit Econ'!M4</f>
        <v>0</v>
      </c>
      <c r="N24" s="667">
        <f>'P&amp;L Online + Unit Econ'!N4</f>
        <v>0</v>
      </c>
      <c r="O24" s="668">
        <f>'P&amp;L Online + Unit Econ'!O4</f>
        <v>0</v>
      </c>
    </row>
    <row r="25" spans="2:15">
      <c r="B25" s="790"/>
      <c r="C25" s="552" t="s">
        <v>418</v>
      </c>
      <c r="D25" s="667">
        <f>'P&amp;L Online + Unit Econ'!D7</f>
        <v>0</v>
      </c>
      <c r="E25" s="667">
        <f>'P&amp;L Online + Unit Econ'!E7</f>
        <v>0</v>
      </c>
      <c r="F25" s="667">
        <f>'P&amp;L Online + Unit Econ'!F7</f>
        <v>0</v>
      </c>
      <c r="G25" s="667">
        <f>'P&amp;L Online + Unit Econ'!G7</f>
        <v>0</v>
      </c>
      <c r="H25" s="667">
        <f>'P&amp;L Online + Unit Econ'!H7</f>
        <v>0</v>
      </c>
      <c r="I25" s="667">
        <f>'P&amp;L Online + Unit Econ'!I7</f>
        <v>0</v>
      </c>
      <c r="J25" s="667">
        <f>'P&amp;L Online + Unit Econ'!J7</f>
        <v>0</v>
      </c>
      <c r="K25" s="667">
        <f>'P&amp;L Online + Unit Econ'!K7</f>
        <v>0</v>
      </c>
      <c r="L25" s="667">
        <f>'P&amp;L Online + Unit Econ'!L7</f>
        <v>0</v>
      </c>
      <c r="M25" s="667">
        <f>'P&amp;L Online + Unit Econ'!M7</f>
        <v>0</v>
      </c>
      <c r="N25" s="667">
        <f>'P&amp;L Online + Unit Econ'!N7</f>
        <v>0</v>
      </c>
      <c r="O25" s="668">
        <f>'P&amp;L Online + Unit Econ'!O7</f>
        <v>0</v>
      </c>
    </row>
    <row r="26" spans="2:15" ht="15" thickBot="1">
      <c r="B26" s="793"/>
      <c r="C26" s="556" t="s">
        <v>416</v>
      </c>
      <c r="D26" s="671">
        <f>'P&amp;L Online + Unit Econ'!D23</f>
        <v>0</v>
      </c>
      <c r="E26" s="671">
        <f>'P&amp;L Online + Unit Econ'!E23</f>
        <v>0</v>
      </c>
      <c r="F26" s="671">
        <f>'P&amp;L Online + Unit Econ'!F23</f>
        <v>0</v>
      </c>
      <c r="G26" s="671">
        <f>'P&amp;L Online + Unit Econ'!G23</f>
        <v>0</v>
      </c>
      <c r="H26" s="671">
        <f>'P&amp;L Online + Unit Econ'!H23</f>
        <v>0</v>
      </c>
      <c r="I26" s="671">
        <f>'P&amp;L Online + Unit Econ'!I23</f>
        <v>0</v>
      </c>
      <c r="J26" s="671">
        <f>'P&amp;L Online + Unit Econ'!J23</f>
        <v>0</v>
      </c>
      <c r="K26" s="671">
        <f>'P&amp;L Online + Unit Econ'!K23</f>
        <v>0</v>
      </c>
      <c r="L26" s="671">
        <f>'P&amp;L Online + Unit Econ'!L23</f>
        <v>0</v>
      </c>
      <c r="M26" s="671">
        <f>'P&amp;L Online + Unit Econ'!M23</f>
        <v>0</v>
      </c>
      <c r="N26" s="671">
        <f>'P&amp;L Online + Unit Econ'!N23</f>
        <v>0</v>
      </c>
      <c r="O26" s="672">
        <f>'P&amp;L Online + Unit Econ'!O23</f>
        <v>0</v>
      </c>
    </row>
    <row r="27" spans="2:15" ht="15" thickBot="1"/>
    <row r="28" spans="2:15" ht="15" customHeight="1">
      <c r="B28" s="794" t="s">
        <v>433</v>
      </c>
      <c r="C28" s="553"/>
      <c r="D28" s="559" t="s">
        <v>141</v>
      </c>
      <c r="E28" s="559" t="s">
        <v>142</v>
      </c>
      <c r="F28" s="559" t="s">
        <v>143</v>
      </c>
      <c r="G28" s="559" t="s">
        <v>144</v>
      </c>
      <c r="H28" s="559" t="s">
        <v>145</v>
      </c>
      <c r="I28" s="559" t="s">
        <v>223</v>
      </c>
      <c r="J28" s="559" t="s">
        <v>224</v>
      </c>
      <c r="K28" s="559" t="s">
        <v>329</v>
      </c>
      <c r="L28" s="559" t="s">
        <v>330</v>
      </c>
      <c r="M28" s="559" t="s">
        <v>331</v>
      </c>
      <c r="N28" s="559" t="s">
        <v>332</v>
      </c>
      <c r="O28" s="560" t="s">
        <v>343</v>
      </c>
    </row>
    <row r="29" spans="2:15">
      <c r="B29" s="795"/>
      <c r="C29" s="552" t="s">
        <v>425</v>
      </c>
      <c r="D29" s="751" t="e">
        <f>D11/'Plan Working A'!E57</f>
        <v>#DIV/0!</v>
      </c>
      <c r="E29" s="751" t="e">
        <f>E11/'Plan Working A'!F57</f>
        <v>#DIV/0!</v>
      </c>
      <c r="F29" s="751" t="e">
        <f>F11/'Plan Working A'!G57</f>
        <v>#DIV/0!</v>
      </c>
      <c r="G29" s="751" t="e">
        <f>G11/'Plan Working A'!H57</f>
        <v>#DIV/0!</v>
      </c>
      <c r="H29" s="751" t="e">
        <f>H11/'Plan Working A'!I57</f>
        <v>#DIV/0!</v>
      </c>
      <c r="I29" s="751" t="e">
        <f>I11/'Plan Working A'!J57</f>
        <v>#DIV/0!</v>
      </c>
      <c r="J29" s="751" t="e">
        <f>J11/'Plan Working A'!K57</f>
        <v>#DIV/0!</v>
      </c>
      <c r="K29" s="751" t="e">
        <f>K11/'Plan Working A'!L57</f>
        <v>#DIV/0!</v>
      </c>
      <c r="L29" s="751" t="e">
        <f>L11/'Plan Working A'!M57</f>
        <v>#DIV/0!</v>
      </c>
      <c r="M29" s="751" t="e">
        <f>M11/'Plan Working A'!N57</f>
        <v>#DIV/0!</v>
      </c>
      <c r="N29" s="751" t="e">
        <f>N11/'Plan Working A'!O57</f>
        <v>#DIV/0!</v>
      </c>
      <c r="O29" s="752" t="e">
        <f>O11/'Plan Working A'!P57</f>
        <v>#DIV/0!</v>
      </c>
    </row>
    <row r="30" spans="2:15">
      <c r="B30" s="795"/>
      <c r="C30" s="552" t="s">
        <v>426</v>
      </c>
      <c r="D30" s="751" t="e">
        <f>D11/'Assu Sum Mod A'!$I$6</f>
        <v>#DIV/0!</v>
      </c>
      <c r="E30" s="751" t="e">
        <f>E11/'Assu Sum Mod A'!$I$6</f>
        <v>#DIV/0!</v>
      </c>
      <c r="F30" s="751" t="e">
        <f>F11/'Assu Sum Mod A'!$I$6</f>
        <v>#DIV/0!</v>
      </c>
      <c r="G30" s="751" t="e">
        <f>G11/'Assu Sum Mod A'!$I$6</f>
        <v>#DIV/0!</v>
      </c>
      <c r="H30" s="751" t="e">
        <f>H11/'Assu Sum Mod A'!$I$6</f>
        <v>#DIV/0!</v>
      </c>
      <c r="I30" s="751" t="e">
        <f>I11/'Assu Sum Mod A'!$I$6</f>
        <v>#DIV/0!</v>
      </c>
      <c r="J30" s="751" t="e">
        <f>J11/'Assu Sum Mod A'!$I$6</f>
        <v>#DIV/0!</v>
      </c>
      <c r="K30" s="751" t="e">
        <f>K11/'Assu Sum Mod A'!$I$6</f>
        <v>#DIV/0!</v>
      </c>
      <c r="L30" s="751" t="e">
        <f>L11/'Assu Sum Mod A'!$I$6</f>
        <v>#DIV/0!</v>
      </c>
      <c r="M30" s="751" t="e">
        <f>M11/'Assu Sum Mod A'!$I$6</f>
        <v>#DIV/0!</v>
      </c>
      <c r="N30" s="751" t="e">
        <f>N11/'Assu Sum Mod A'!$I$6</f>
        <v>#DIV/0!</v>
      </c>
      <c r="O30" s="752" t="e">
        <f>O11/'Assu Sum Mod A'!$I$6</f>
        <v>#DIV/0!</v>
      </c>
    </row>
    <row r="31" spans="2:15">
      <c r="B31" s="795"/>
      <c r="C31" s="552" t="s">
        <v>427</v>
      </c>
      <c r="D31" s="751" t="e">
        <f>D11/'Assu Sum Mod A'!$I$29</f>
        <v>#DIV/0!</v>
      </c>
      <c r="E31" s="751" t="e">
        <f>E11/'Assu Sum Mod A'!$I$29</f>
        <v>#DIV/0!</v>
      </c>
      <c r="F31" s="751" t="e">
        <f>F11/'Assu Sum Mod A'!$I$29</f>
        <v>#DIV/0!</v>
      </c>
      <c r="G31" s="751" t="e">
        <f>G11/'Assu Sum Mod A'!$I$29</f>
        <v>#DIV/0!</v>
      </c>
      <c r="H31" s="751" t="e">
        <f>H11/'Assu Sum Mod A'!$I$29</f>
        <v>#DIV/0!</v>
      </c>
      <c r="I31" s="751" t="e">
        <f>I11/'Assu Sum Mod A'!$I$29</f>
        <v>#DIV/0!</v>
      </c>
      <c r="J31" s="751" t="e">
        <f>J11/'Assu Sum Mod A'!$I$29</f>
        <v>#DIV/0!</v>
      </c>
      <c r="K31" s="751" t="e">
        <f>K11/'Assu Sum Mod A'!$I$29</f>
        <v>#DIV/0!</v>
      </c>
      <c r="L31" s="751" t="e">
        <f>L11/'Assu Sum Mod A'!$I$29</f>
        <v>#DIV/0!</v>
      </c>
      <c r="M31" s="751" t="e">
        <f>M11/'Assu Sum Mod A'!$I$29</f>
        <v>#DIV/0!</v>
      </c>
      <c r="N31" s="751" t="e">
        <f>N11/'Assu Sum Mod A'!$I$29</f>
        <v>#DIV/0!</v>
      </c>
      <c r="O31" s="752" t="e">
        <f>O11/'Assu Sum Mod A'!$I$29</f>
        <v>#DIV/0!</v>
      </c>
    </row>
    <row r="32" spans="2:15">
      <c r="B32" s="795"/>
      <c r="C32" s="552" t="s">
        <v>469</v>
      </c>
      <c r="D32" s="751" t="e">
        <f>D10/'Assu Sum Mod A'!$I$29</f>
        <v>#DIV/0!</v>
      </c>
      <c r="E32" s="751" t="e">
        <f>E10/'Assu Sum Mod A'!$I$29</f>
        <v>#DIV/0!</v>
      </c>
      <c r="F32" s="751" t="e">
        <f>F10/'Assu Sum Mod A'!$I$29</f>
        <v>#DIV/0!</v>
      </c>
      <c r="G32" s="751" t="e">
        <f>G10/'Assu Sum Mod A'!$I$29</f>
        <v>#DIV/0!</v>
      </c>
      <c r="H32" s="751" t="e">
        <f>H10/'Assu Sum Mod A'!$I$29</f>
        <v>#DIV/0!</v>
      </c>
      <c r="I32" s="751" t="e">
        <f>I10/'Assu Sum Mod A'!$I$29</f>
        <v>#DIV/0!</v>
      </c>
      <c r="J32" s="751" t="e">
        <f>J10/'Assu Sum Mod A'!$I$29</f>
        <v>#DIV/0!</v>
      </c>
      <c r="K32" s="751" t="e">
        <f>K10/'Assu Sum Mod A'!$I$29</f>
        <v>#DIV/0!</v>
      </c>
      <c r="L32" s="751" t="e">
        <f>L10/'Assu Sum Mod A'!$I$29</f>
        <v>#DIV/0!</v>
      </c>
      <c r="M32" s="751" t="e">
        <f>M10/'Assu Sum Mod A'!$I$29</f>
        <v>#DIV/0!</v>
      </c>
      <c r="N32" s="751" t="e">
        <f>N10/'Assu Sum Mod A'!$I$29</f>
        <v>#DIV/0!</v>
      </c>
      <c r="O32" s="752" t="e">
        <f>O10/'Assu Sum Mod A'!$I$29</f>
        <v>#DIV/0!</v>
      </c>
    </row>
    <row r="33" spans="2:17">
      <c r="B33" s="795"/>
      <c r="C33" s="552" t="s">
        <v>428</v>
      </c>
      <c r="D33" s="751">
        <f>'Plan Working A'!E65</f>
        <v>0</v>
      </c>
      <c r="E33" s="751">
        <f>'Plan Working A'!F65</f>
        <v>0</v>
      </c>
      <c r="F33" s="751">
        <f>'Plan Working A'!G65</f>
        <v>0</v>
      </c>
      <c r="G33" s="751">
        <f>'Plan Working A'!H65</f>
        <v>0</v>
      </c>
      <c r="H33" s="751">
        <f>'Plan Working A'!I65</f>
        <v>0</v>
      </c>
      <c r="I33" s="751">
        <f>'Plan Working A'!J65</f>
        <v>0</v>
      </c>
      <c r="J33" s="751">
        <f>'Plan Working A'!K65</f>
        <v>0</v>
      </c>
      <c r="K33" s="751">
        <f>'Plan Working A'!L65</f>
        <v>0</v>
      </c>
      <c r="L33" s="751">
        <f>'Plan Working A'!M65</f>
        <v>0</v>
      </c>
      <c r="M33" s="751">
        <f>'Plan Working A'!N65</f>
        <v>0</v>
      </c>
      <c r="N33" s="751">
        <f>'Plan Working A'!O65</f>
        <v>0</v>
      </c>
      <c r="O33" s="752">
        <f>'Plan Working A'!P65</f>
        <v>0</v>
      </c>
    </row>
    <row r="34" spans="2:17">
      <c r="B34" s="795"/>
      <c r="C34" s="552" t="s">
        <v>429</v>
      </c>
      <c r="D34" s="751">
        <f>'Plan Working A'!E67</f>
        <v>0</v>
      </c>
      <c r="E34" s="751">
        <f>'Plan Working A'!F67</f>
        <v>0</v>
      </c>
      <c r="F34" s="751">
        <f>'Plan Working A'!G67</f>
        <v>0</v>
      </c>
      <c r="G34" s="751">
        <f>'Plan Working A'!H67</f>
        <v>0</v>
      </c>
      <c r="H34" s="751">
        <f>'Plan Working A'!I67</f>
        <v>0</v>
      </c>
      <c r="I34" s="751">
        <f>'Plan Working A'!J67</f>
        <v>0</v>
      </c>
      <c r="J34" s="751">
        <f>'Plan Working A'!K67</f>
        <v>0</v>
      </c>
      <c r="K34" s="751">
        <f>'Plan Working A'!L67</f>
        <v>0</v>
      </c>
      <c r="L34" s="751">
        <f>'Plan Working A'!M67</f>
        <v>0</v>
      </c>
      <c r="M34" s="751">
        <f>'Plan Working A'!N67</f>
        <v>0</v>
      </c>
      <c r="N34" s="751">
        <f>'Plan Working A'!O67</f>
        <v>0</v>
      </c>
      <c r="O34" s="752">
        <f>'Plan Working A'!P67</f>
        <v>0</v>
      </c>
    </row>
    <row r="35" spans="2:17">
      <c r="B35" s="795"/>
      <c r="C35" s="552" t="s">
        <v>430</v>
      </c>
      <c r="D35" s="751">
        <f>'Plan Working A'!E69</f>
        <v>0</v>
      </c>
      <c r="E35" s="751">
        <f>'Plan Working A'!F69</f>
        <v>0</v>
      </c>
      <c r="F35" s="751">
        <f>'Plan Working A'!G69</f>
        <v>0</v>
      </c>
      <c r="G35" s="751">
        <f>'Plan Working A'!H69</f>
        <v>0</v>
      </c>
      <c r="H35" s="751">
        <f>'Plan Working A'!I69</f>
        <v>0</v>
      </c>
      <c r="I35" s="751">
        <f>'Plan Working A'!J69</f>
        <v>0</v>
      </c>
      <c r="J35" s="751">
        <f>'Plan Working A'!K69</f>
        <v>0</v>
      </c>
      <c r="K35" s="751">
        <f>'Plan Working A'!L69</f>
        <v>0</v>
      </c>
      <c r="L35" s="751">
        <f>'Plan Working A'!M69</f>
        <v>0</v>
      </c>
      <c r="M35" s="751">
        <f>'Plan Working A'!N69</f>
        <v>0</v>
      </c>
      <c r="N35" s="751">
        <f>'Plan Working A'!O69</f>
        <v>0</v>
      </c>
      <c r="O35" s="752">
        <f>'Plan Working A'!P69</f>
        <v>0</v>
      </c>
    </row>
    <row r="36" spans="2:17">
      <c r="B36" s="795"/>
      <c r="C36" s="552" t="s">
        <v>431</v>
      </c>
      <c r="D36" s="751" t="e">
        <f>D10/'Assu Sum Mod A'!$I$6</f>
        <v>#DIV/0!</v>
      </c>
      <c r="E36" s="751" t="e">
        <f>E10/'Assu Sum Mod A'!$I$6</f>
        <v>#DIV/0!</v>
      </c>
      <c r="F36" s="751" t="e">
        <f>F10/'Assu Sum Mod A'!$I$6</f>
        <v>#DIV/0!</v>
      </c>
      <c r="G36" s="751" t="e">
        <f>G10/'Assu Sum Mod A'!$I$6</f>
        <v>#DIV/0!</v>
      </c>
      <c r="H36" s="751" t="e">
        <f>H10/'Assu Sum Mod A'!$I$6</f>
        <v>#DIV/0!</v>
      </c>
      <c r="I36" s="751" t="e">
        <f>I10/'Assu Sum Mod A'!$I$6</f>
        <v>#DIV/0!</v>
      </c>
      <c r="J36" s="751" t="e">
        <f>J10/'Assu Sum Mod A'!$I$6</f>
        <v>#DIV/0!</v>
      </c>
      <c r="K36" s="751" t="e">
        <f>K10/'Assu Sum Mod A'!$I$6</f>
        <v>#DIV/0!</v>
      </c>
      <c r="L36" s="751" t="e">
        <f>L10/'Assu Sum Mod A'!$I$6</f>
        <v>#DIV/0!</v>
      </c>
      <c r="M36" s="751" t="e">
        <f>M10/'Assu Sum Mod A'!$I$6</f>
        <v>#DIV/0!</v>
      </c>
      <c r="N36" s="751" t="e">
        <f>N10/'Assu Sum Mod A'!$I$6</f>
        <v>#DIV/0!</v>
      </c>
      <c r="O36" s="752" t="e">
        <f>O10/'Assu Sum Mod A'!$I$6</f>
        <v>#DIV/0!</v>
      </c>
    </row>
    <row r="37" spans="2:17" ht="15" thickBot="1">
      <c r="B37" s="796"/>
      <c r="C37" s="556" t="s">
        <v>432</v>
      </c>
      <c r="D37" s="753" t="e">
        <f>D13/'Assu Sum Mod A'!$I$6</f>
        <v>#DIV/0!</v>
      </c>
      <c r="E37" s="753" t="e">
        <f>E13/'Assu Sum Mod A'!$I$6</f>
        <v>#DIV/0!</v>
      </c>
      <c r="F37" s="753" t="e">
        <f>F13/'Assu Sum Mod A'!$I$6</f>
        <v>#DIV/0!</v>
      </c>
      <c r="G37" s="753" t="e">
        <f>G13/'Assu Sum Mod A'!$I$6</f>
        <v>#DIV/0!</v>
      </c>
      <c r="H37" s="753" t="e">
        <f>H13/'Assu Sum Mod A'!$I$6</f>
        <v>#DIV/0!</v>
      </c>
      <c r="I37" s="753" t="e">
        <f>I13/'Assu Sum Mod A'!$I$6</f>
        <v>#DIV/0!</v>
      </c>
      <c r="J37" s="753" t="e">
        <f>J13/'Assu Sum Mod A'!$I$6</f>
        <v>#DIV/0!</v>
      </c>
      <c r="K37" s="753" t="e">
        <f>K13/'Assu Sum Mod A'!$I$6</f>
        <v>#DIV/0!</v>
      </c>
      <c r="L37" s="753" t="e">
        <f>L13/'Assu Sum Mod A'!$I$6</f>
        <v>#DIV/0!</v>
      </c>
      <c r="M37" s="753" t="e">
        <f>M13/'Assu Sum Mod A'!$I$6</f>
        <v>#DIV/0!</v>
      </c>
      <c r="N37" s="753" t="e">
        <f>N13/'Assu Sum Mod A'!$I$6</f>
        <v>#DIV/0!</v>
      </c>
      <c r="O37" s="754" t="e">
        <f>O13/'Assu Sum Mod A'!$I$6</f>
        <v>#DIV/0!</v>
      </c>
    </row>
    <row r="38" spans="2:17" ht="15" thickBot="1">
      <c r="B38" s="555"/>
      <c r="O38" s="554"/>
    </row>
    <row r="39" spans="2:17">
      <c r="B39" s="794" t="s">
        <v>458</v>
      </c>
      <c r="C39" s="553"/>
      <c r="D39" s="559" t="s">
        <v>141</v>
      </c>
      <c r="E39" s="559" t="s">
        <v>142</v>
      </c>
      <c r="F39" s="559" t="s">
        <v>143</v>
      </c>
      <c r="G39" s="559" t="s">
        <v>144</v>
      </c>
      <c r="H39" s="559" t="s">
        <v>145</v>
      </c>
      <c r="I39" s="559" t="s">
        <v>223</v>
      </c>
      <c r="J39" s="559" t="s">
        <v>224</v>
      </c>
      <c r="K39" s="559" t="s">
        <v>329</v>
      </c>
      <c r="L39" s="559" t="s">
        <v>330</v>
      </c>
      <c r="M39" s="559" t="s">
        <v>331</v>
      </c>
      <c r="N39" s="559" t="s">
        <v>332</v>
      </c>
      <c r="O39" s="560" t="s">
        <v>343</v>
      </c>
    </row>
    <row r="40" spans="2:17">
      <c r="B40" s="795"/>
      <c r="C40" s="552" t="s">
        <v>425</v>
      </c>
      <c r="D40" s="751" t="e">
        <f>D18/'Plan Working B'!E57</f>
        <v>#DIV/0!</v>
      </c>
      <c r="E40" s="751" t="e">
        <f>E18/'Plan Working B'!F57</f>
        <v>#DIV/0!</v>
      </c>
      <c r="F40" s="751" t="e">
        <f>F18/'Plan Working B'!G57</f>
        <v>#DIV/0!</v>
      </c>
      <c r="G40" s="751" t="e">
        <f>G18/'Plan Working B'!H57</f>
        <v>#DIV/0!</v>
      </c>
      <c r="H40" s="751" t="e">
        <f>H18/'Plan Working B'!I57</f>
        <v>#DIV/0!</v>
      </c>
      <c r="I40" s="751" t="e">
        <f>I18/'Plan Working B'!J67</f>
        <v>#DIV/0!</v>
      </c>
      <c r="J40" s="751" t="e">
        <f>J18/'Plan Working B'!K67</f>
        <v>#DIV/0!</v>
      </c>
      <c r="K40" s="751" t="e">
        <f>K18/'Plan Working B'!L67</f>
        <v>#DIV/0!</v>
      </c>
      <c r="L40" s="751" t="e">
        <f>L18/'Plan Working B'!M67</f>
        <v>#DIV/0!</v>
      </c>
      <c r="M40" s="751" t="e">
        <f>M18/'Plan Working B'!N67</f>
        <v>#DIV/0!</v>
      </c>
      <c r="N40" s="751" t="e">
        <f>N18/'Plan Working B'!O67</f>
        <v>#DIV/0!</v>
      </c>
      <c r="O40" s="752" t="e">
        <f>O18/'Plan Working B'!P67</f>
        <v>#DIV/0!</v>
      </c>
      <c r="Q40">
        <f>'Plan Working B'!I57</f>
        <v>0</v>
      </c>
    </row>
    <row r="41" spans="2:17">
      <c r="B41" s="795"/>
      <c r="C41" s="552" t="s">
        <v>426</v>
      </c>
      <c r="D41" s="751" t="e">
        <f>D18/'Assu Sum Mod B'!$I$6</f>
        <v>#DIV/0!</v>
      </c>
      <c r="E41" s="751" t="e">
        <f>E18/'Assu Sum Mod B'!$I$6</f>
        <v>#DIV/0!</v>
      </c>
      <c r="F41" s="751" t="e">
        <f>F18/'Assu Sum Mod B'!$I$6</f>
        <v>#DIV/0!</v>
      </c>
      <c r="G41" s="751" t="e">
        <f>G18/'Assu Sum Mod B'!$I$6</f>
        <v>#DIV/0!</v>
      </c>
      <c r="H41" s="751" t="e">
        <f>H18/'Assu Sum Mod B'!$I$6</f>
        <v>#DIV/0!</v>
      </c>
      <c r="I41" s="751" t="e">
        <f>I18/'Assu Sum Mod B'!$I$6</f>
        <v>#DIV/0!</v>
      </c>
      <c r="J41" s="751" t="e">
        <f>J18/'Assu Sum Mod B'!$I$6</f>
        <v>#DIV/0!</v>
      </c>
      <c r="K41" s="751" t="e">
        <f>K18/'Assu Sum Mod B'!$I$6</f>
        <v>#DIV/0!</v>
      </c>
      <c r="L41" s="751" t="e">
        <f>L18/'Assu Sum Mod B'!$I$6</f>
        <v>#DIV/0!</v>
      </c>
      <c r="M41" s="751" t="e">
        <f>M18/'Assu Sum Mod B'!$I$6</f>
        <v>#DIV/0!</v>
      </c>
      <c r="N41" s="751" t="e">
        <f>N18/'Assu Sum Mod B'!$I$6</f>
        <v>#DIV/0!</v>
      </c>
      <c r="O41" s="752" t="e">
        <f>O18/'Assu Sum Mod B'!$I$6</f>
        <v>#DIV/0!</v>
      </c>
    </row>
    <row r="42" spans="2:17">
      <c r="B42" s="795"/>
      <c r="C42" s="552" t="s">
        <v>427</v>
      </c>
      <c r="D42" s="751" t="e">
        <f>D18/'Assu Sum Mod B'!$I$29</f>
        <v>#DIV/0!</v>
      </c>
      <c r="E42" s="751" t="e">
        <f>E18/'Assu Sum Mod B'!$I$29</f>
        <v>#DIV/0!</v>
      </c>
      <c r="F42" s="751" t="e">
        <f>F18/'Assu Sum Mod B'!$I$29</f>
        <v>#DIV/0!</v>
      </c>
      <c r="G42" s="751" t="e">
        <f>G18/'Assu Sum Mod B'!$I$29</f>
        <v>#DIV/0!</v>
      </c>
      <c r="H42" s="751" t="e">
        <f>H18/'Assu Sum Mod B'!$I$29</f>
        <v>#DIV/0!</v>
      </c>
      <c r="I42" s="751" t="e">
        <f>I18/'Assu Sum Mod B'!$I$29</f>
        <v>#DIV/0!</v>
      </c>
      <c r="J42" s="751" t="e">
        <f>J18/'Assu Sum Mod B'!$I$29</f>
        <v>#DIV/0!</v>
      </c>
      <c r="K42" s="751" t="e">
        <f>K18/'Assu Sum Mod B'!$I$29</f>
        <v>#DIV/0!</v>
      </c>
      <c r="L42" s="751" t="e">
        <f>L18/'Assu Sum Mod B'!$I$29</f>
        <v>#DIV/0!</v>
      </c>
      <c r="M42" s="751" t="e">
        <f>M18/'Assu Sum Mod B'!$I$29</f>
        <v>#DIV/0!</v>
      </c>
      <c r="N42" s="751" t="e">
        <f>N18/'Assu Sum Mod B'!$I$29</f>
        <v>#DIV/0!</v>
      </c>
      <c r="O42" s="752" t="e">
        <f>O18/'Assu Sum Mod B'!$I$29</f>
        <v>#DIV/0!</v>
      </c>
    </row>
    <row r="43" spans="2:17">
      <c r="B43" s="795"/>
      <c r="C43" s="552" t="s">
        <v>469</v>
      </c>
      <c r="D43" s="751" t="e">
        <f>D17/'Assu Sum Mod B'!$I$29</f>
        <v>#DIV/0!</v>
      </c>
      <c r="E43" s="751" t="e">
        <f>E17/'Assu Sum Mod B'!$I$29</f>
        <v>#DIV/0!</v>
      </c>
      <c r="F43" s="751" t="e">
        <f>F17/'Assu Sum Mod B'!$I$29</f>
        <v>#DIV/0!</v>
      </c>
      <c r="G43" s="751" t="e">
        <f>G17/'Assu Sum Mod B'!$I$29</f>
        <v>#DIV/0!</v>
      </c>
      <c r="H43" s="751" t="e">
        <f>H17/'Assu Sum Mod B'!$I$29</f>
        <v>#DIV/0!</v>
      </c>
      <c r="I43" s="751" t="e">
        <f>I17/'Assu Sum Mod B'!$I$29</f>
        <v>#DIV/0!</v>
      </c>
      <c r="J43" s="751" t="e">
        <f>J17/'Assu Sum Mod B'!$I$29</f>
        <v>#DIV/0!</v>
      </c>
      <c r="K43" s="751" t="e">
        <f>K17/'Assu Sum Mod B'!$I$29</f>
        <v>#DIV/0!</v>
      </c>
      <c r="L43" s="751" t="e">
        <f>L17/'Assu Sum Mod B'!$I$29</f>
        <v>#DIV/0!</v>
      </c>
      <c r="M43" s="751" t="e">
        <f>M17/'Assu Sum Mod B'!$I$29</f>
        <v>#DIV/0!</v>
      </c>
      <c r="N43" s="751" t="e">
        <f>N17/'Assu Sum Mod B'!$I$29</f>
        <v>#DIV/0!</v>
      </c>
      <c r="O43" s="752" t="e">
        <f>O17/'Assu Sum Mod B'!$I$29</f>
        <v>#DIV/0!</v>
      </c>
    </row>
    <row r="44" spans="2:17">
      <c r="B44" s="795"/>
      <c r="C44" s="552" t="s">
        <v>428</v>
      </c>
      <c r="D44" s="751">
        <f>'Plan Working B'!E65</f>
        <v>0</v>
      </c>
      <c r="E44" s="751">
        <f>'Plan Working B'!F65</f>
        <v>0</v>
      </c>
      <c r="F44" s="751">
        <f>'Plan Working B'!G65</f>
        <v>0</v>
      </c>
      <c r="G44" s="751">
        <f>'Plan Working B'!H65</f>
        <v>0</v>
      </c>
      <c r="H44" s="751">
        <f>'Plan Working B'!I65</f>
        <v>0</v>
      </c>
      <c r="I44" s="751">
        <f>'Plan Working B'!J65</f>
        <v>0</v>
      </c>
      <c r="J44" s="751">
        <f>'Plan Working B'!K65</f>
        <v>0</v>
      </c>
      <c r="K44" s="751">
        <f>'Plan Working B'!L65</f>
        <v>0</v>
      </c>
      <c r="L44" s="751">
        <f>'Plan Working B'!M65</f>
        <v>0</v>
      </c>
      <c r="M44" s="751">
        <f>'Plan Working B'!N65</f>
        <v>0</v>
      </c>
      <c r="N44" s="751">
        <f>'Plan Working B'!O65</f>
        <v>0</v>
      </c>
      <c r="O44" s="752">
        <f>'Plan Working B'!P65</f>
        <v>0</v>
      </c>
    </row>
    <row r="45" spans="2:17">
      <c r="B45" s="795"/>
      <c r="C45" s="552" t="s">
        <v>429</v>
      </c>
      <c r="D45" s="751">
        <f>'Plan Working B'!E67</f>
        <v>0</v>
      </c>
      <c r="E45" s="751">
        <f>'Plan Working B'!F67</f>
        <v>0</v>
      </c>
      <c r="F45" s="751">
        <f>'Plan Working B'!G67</f>
        <v>0</v>
      </c>
      <c r="G45" s="751">
        <f>'Plan Working B'!H67</f>
        <v>0</v>
      </c>
      <c r="H45" s="751">
        <f>'Plan Working B'!I67</f>
        <v>0</v>
      </c>
      <c r="I45" s="751">
        <f>'Plan Working B'!J67</f>
        <v>0</v>
      </c>
      <c r="J45" s="751">
        <f>'Plan Working B'!K67</f>
        <v>0</v>
      </c>
      <c r="K45" s="751">
        <f>'Plan Working B'!L67</f>
        <v>0</v>
      </c>
      <c r="L45" s="751">
        <f>'Plan Working B'!M67</f>
        <v>0</v>
      </c>
      <c r="M45" s="751">
        <f>'Plan Working B'!N67</f>
        <v>0</v>
      </c>
      <c r="N45" s="751">
        <f>'Plan Working B'!O67</f>
        <v>0</v>
      </c>
      <c r="O45" s="752">
        <f>'Plan Working B'!P67</f>
        <v>0</v>
      </c>
    </row>
    <row r="46" spans="2:17">
      <c r="B46" s="795"/>
      <c r="C46" s="552" t="s">
        <v>430</v>
      </c>
      <c r="D46" s="751">
        <f>'Plan Working B'!E69</f>
        <v>0</v>
      </c>
      <c r="E46" s="751">
        <f>'Plan Working B'!F69</f>
        <v>0</v>
      </c>
      <c r="F46" s="751">
        <f>'Plan Working B'!G69</f>
        <v>0</v>
      </c>
      <c r="G46" s="751">
        <f>'Plan Working B'!H69</f>
        <v>0</v>
      </c>
      <c r="H46" s="751">
        <f>'Plan Working B'!I69</f>
        <v>0</v>
      </c>
      <c r="I46" s="751">
        <f>'Plan Working B'!J69</f>
        <v>0</v>
      </c>
      <c r="J46" s="751">
        <f>'Plan Working B'!K69</f>
        <v>0</v>
      </c>
      <c r="K46" s="751">
        <f>'Plan Working B'!L69</f>
        <v>0</v>
      </c>
      <c r="L46" s="751">
        <f>'Plan Working B'!M69</f>
        <v>0</v>
      </c>
      <c r="M46" s="751">
        <f>'Plan Working B'!N69</f>
        <v>0</v>
      </c>
      <c r="N46" s="751">
        <f>'Plan Working B'!O69</f>
        <v>0</v>
      </c>
      <c r="O46" s="752">
        <f>'Plan Working B'!P69</f>
        <v>0</v>
      </c>
    </row>
    <row r="47" spans="2:17">
      <c r="B47" s="795"/>
      <c r="C47" s="552" t="s">
        <v>431</v>
      </c>
      <c r="D47" s="751" t="e">
        <f>D17/'Assu Sum Mod B'!$I$6</f>
        <v>#DIV/0!</v>
      </c>
      <c r="E47" s="751" t="e">
        <f>E17/'Assu Sum Mod B'!$I$6</f>
        <v>#DIV/0!</v>
      </c>
      <c r="F47" s="751" t="e">
        <f>F17/'Assu Sum Mod B'!$I$6</f>
        <v>#DIV/0!</v>
      </c>
      <c r="G47" s="751" t="e">
        <f>G17/'Assu Sum Mod B'!$I$6</f>
        <v>#DIV/0!</v>
      </c>
      <c r="H47" s="751" t="e">
        <f>H17/'Assu Sum Mod B'!$I$6</f>
        <v>#DIV/0!</v>
      </c>
      <c r="I47" s="751" t="e">
        <f>I17/'Assu Sum Mod B'!$I$6</f>
        <v>#DIV/0!</v>
      </c>
      <c r="J47" s="751" t="e">
        <f>J17/'Assu Sum Mod B'!$I$6</f>
        <v>#DIV/0!</v>
      </c>
      <c r="K47" s="751" t="e">
        <f>K17/'Assu Sum Mod B'!$I$6</f>
        <v>#DIV/0!</v>
      </c>
      <c r="L47" s="751" t="e">
        <f>L17/'Assu Sum Mod B'!$I$6</f>
        <v>#DIV/0!</v>
      </c>
      <c r="M47" s="751" t="e">
        <f>M17/'Assu Sum Mod B'!$I$6</f>
        <v>#DIV/0!</v>
      </c>
      <c r="N47" s="751" t="e">
        <f>N17/'Assu Sum Mod B'!$I$6</f>
        <v>#DIV/0!</v>
      </c>
      <c r="O47" s="752" t="e">
        <f>O17/'Assu Sum Mod B'!$I$6</f>
        <v>#DIV/0!</v>
      </c>
    </row>
    <row r="48" spans="2:17" ht="15" thickBot="1">
      <c r="B48" s="796"/>
      <c r="C48" s="556" t="s">
        <v>432</v>
      </c>
      <c r="D48" s="753" t="e">
        <f>D20/'Assu Sum Mod B'!$I$6</f>
        <v>#DIV/0!</v>
      </c>
      <c r="E48" s="753" t="e">
        <f>E20/'Assu Sum Mod B'!$I$6</f>
        <v>#DIV/0!</v>
      </c>
      <c r="F48" s="753" t="e">
        <f>F20/'Assu Sum Mod B'!$I$6</f>
        <v>#DIV/0!</v>
      </c>
      <c r="G48" s="753" t="e">
        <f>G20/'Assu Sum Mod B'!$I$6</f>
        <v>#DIV/0!</v>
      </c>
      <c r="H48" s="753" t="e">
        <f>H20/'Assu Sum Mod B'!$I$6</f>
        <v>#DIV/0!</v>
      </c>
      <c r="I48" s="753" t="e">
        <f>I20/'Assu Sum Mod B'!$I$6</f>
        <v>#DIV/0!</v>
      </c>
      <c r="J48" s="753" t="e">
        <f>J20/'Assu Sum Mod B'!$I$6</f>
        <v>#DIV/0!</v>
      </c>
      <c r="K48" s="753" t="e">
        <f>K20/'Assu Sum Mod B'!$I$6</f>
        <v>#DIV/0!</v>
      </c>
      <c r="L48" s="753" t="e">
        <f>L20/'Assu Sum Mod B'!$I$6</f>
        <v>#DIV/0!</v>
      </c>
      <c r="M48" s="753" t="e">
        <f>M20/'Assu Sum Mod B'!$I$6</f>
        <v>#DIV/0!</v>
      </c>
      <c r="N48" s="753" t="e">
        <f>N20/'Assu Sum Mod B'!$I$6</f>
        <v>#DIV/0!</v>
      </c>
      <c r="O48" s="754" t="e">
        <f>O20/'Assu Sum Mod B'!$I$6</f>
        <v>#DIV/0!</v>
      </c>
    </row>
    <row r="49" spans="2:15">
      <c r="B49" s="555"/>
      <c r="O49" s="554"/>
    </row>
    <row r="50" spans="2:15">
      <c r="B50" s="799" t="s">
        <v>459</v>
      </c>
      <c r="C50" s="561"/>
      <c r="D50" s="562" t="s">
        <v>141</v>
      </c>
      <c r="E50" s="562" t="s">
        <v>142</v>
      </c>
      <c r="F50" s="562" t="s">
        <v>143</v>
      </c>
      <c r="G50" s="562" t="s">
        <v>144</v>
      </c>
      <c r="H50" s="562" t="s">
        <v>145</v>
      </c>
      <c r="I50" s="562" t="s">
        <v>223</v>
      </c>
      <c r="J50" s="562" t="s">
        <v>224</v>
      </c>
      <c r="K50" s="562" t="s">
        <v>329</v>
      </c>
      <c r="L50" s="562" t="s">
        <v>330</v>
      </c>
      <c r="M50" s="562" t="s">
        <v>331</v>
      </c>
      <c r="N50" s="562" t="s">
        <v>332</v>
      </c>
      <c r="O50" s="564" t="s">
        <v>343</v>
      </c>
    </row>
    <row r="51" spans="2:15">
      <c r="B51" s="795"/>
      <c r="C51" s="552" t="s">
        <v>460</v>
      </c>
      <c r="D51">
        <f>'Plan Working Online'!E32</f>
        <v>0</v>
      </c>
      <c r="E51">
        <f>'Plan Working Online'!F32</f>
        <v>0</v>
      </c>
      <c r="F51">
        <f>'Plan Working Online'!G32</f>
        <v>0</v>
      </c>
      <c r="G51">
        <f>'Plan Working Online'!H32</f>
        <v>0</v>
      </c>
      <c r="H51">
        <f>'Plan Working Online'!I32</f>
        <v>0</v>
      </c>
      <c r="I51">
        <f>'Plan Working Online'!J32</f>
        <v>0</v>
      </c>
      <c r="J51">
        <f>'Plan Working Online'!K32</f>
        <v>0</v>
      </c>
      <c r="K51">
        <f>'Plan Working Online'!L32</f>
        <v>0</v>
      </c>
      <c r="L51">
        <f>'Plan Working Online'!M32</f>
        <v>0</v>
      </c>
      <c r="M51">
        <f>'Plan Working Online'!N32</f>
        <v>0</v>
      </c>
      <c r="N51">
        <f>'Plan Working Online'!O32</f>
        <v>0</v>
      </c>
      <c r="O51" s="554">
        <f>'Plan Working Online'!P32</f>
        <v>0</v>
      </c>
    </row>
    <row r="52" spans="2:15" ht="15" thickBot="1">
      <c r="B52" s="796"/>
      <c r="C52" s="556" t="s">
        <v>374</v>
      </c>
      <c r="D52" s="557">
        <f>'Plan Working Online'!E34</f>
        <v>0</v>
      </c>
      <c r="E52" s="557">
        <f>'Plan Working Online'!F34</f>
        <v>0</v>
      </c>
      <c r="F52" s="557">
        <f>'Plan Working Online'!G34</f>
        <v>0</v>
      </c>
      <c r="G52" s="557">
        <f>'Plan Working Online'!H34</f>
        <v>0</v>
      </c>
      <c r="H52" s="557">
        <f>'Plan Working Online'!I34</f>
        <v>0</v>
      </c>
      <c r="I52" s="557">
        <f>'Plan Working Online'!J34</f>
        <v>0</v>
      </c>
      <c r="J52" s="557">
        <f>'Plan Working Online'!K34</f>
        <v>0</v>
      </c>
      <c r="K52" s="557">
        <f>'Plan Working Online'!L34</f>
        <v>0</v>
      </c>
      <c r="L52" s="557">
        <f>'Plan Working Online'!M34</f>
        <v>0</v>
      </c>
      <c r="M52" s="557">
        <f>'Plan Working Online'!N34</f>
        <v>0</v>
      </c>
      <c r="N52" s="557">
        <f>'Plan Working Online'!O34</f>
        <v>0</v>
      </c>
      <c r="O52" s="558">
        <f>'Plan Working Online'!P34</f>
        <v>0</v>
      </c>
    </row>
    <row r="53" spans="2:15" ht="15" thickBot="1"/>
    <row r="54" spans="2:15" ht="64.8" thickBot="1">
      <c r="B54" s="579" t="s">
        <v>461</v>
      </c>
      <c r="C54" s="580" t="s">
        <v>462</v>
      </c>
      <c r="D54" s="800"/>
      <c r="E54" s="800"/>
      <c r="F54" s="800"/>
      <c r="G54" s="800"/>
      <c r="H54" s="800"/>
      <c r="I54" s="800"/>
      <c r="J54" s="800"/>
      <c r="K54" s="800"/>
      <c r="L54" s="800"/>
      <c r="M54" s="800"/>
      <c r="N54" s="800"/>
      <c r="O54" s="801"/>
    </row>
    <row r="55" spans="2:15" ht="15" thickBot="1"/>
    <row r="56" spans="2:15" ht="43.95" customHeight="1">
      <c r="B56" s="794" t="s">
        <v>464</v>
      </c>
      <c r="C56" s="553"/>
      <c r="D56" s="559" t="s">
        <v>141</v>
      </c>
      <c r="E56" s="559" t="s">
        <v>142</v>
      </c>
      <c r="F56" s="559" t="s">
        <v>143</v>
      </c>
      <c r="G56" s="559" t="s">
        <v>144</v>
      </c>
      <c r="H56" s="559" t="s">
        <v>145</v>
      </c>
      <c r="I56" s="559" t="s">
        <v>223</v>
      </c>
      <c r="J56" s="559" t="s">
        <v>224</v>
      </c>
      <c r="K56" s="559" t="s">
        <v>329</v>
      </c>
      <c r="L56" s="559" t="s">
        <v>330</v>
      </c>
      <c r="M56" s="559" t="s">
        <v>331</v>
      </c>
      <c r="N56" s="559" t="s">
        <v>332</v>
      </c>
      <c r="O56" s="560" t="s">
        <v>343</v>
      </c>
    </row>
    <row r="57" spans="2:15" ht="15" customHeight="1">
      <c r="B57" s="795"/>
      <c r="C57" s="552" t="s">
        <v>233</v>
      </c>
      <c r="D57" s="762">
        <f>'P&amp;L'!D$7</f>
        <v>0</v>
      </c>
      <c r="E57" s="762" t="e">
        <f>'P&amp;L'!E$7</f>
        <v>#DIV/0!</v>
      </c>
      <c r="F57" s="762" t="e">
        <f>'P&amp;L'!F$7</f>
        <v>#DIV/0!</v>
      </c>
      <c r="G57" s="762" t="e">
        <f>'P&amp;L'!G$7</f>
        <v>#DIV/0!</v>
      </c>
      <c r="H57" s="762" t="e">
        <f>'P&amp;L'!H$7</f>
        <v>#DIV/0!</v>
      </c>
      <c r="I57" s="762" t="e">
        <f>'P&amp;L'!I$7</f>
        <v>#DIV/0!</v>
      </c>
      <c r="J57" s="762" t="e">
        <f>'P&amp;L'!J$7</f>
        <v>#DIV/0!</v>
      </c>
      <c r="K57" s="762" t="e">
        <f>'P&amp;L'!K$7</f>
        <v>#DIV/0!</v>
      </c>
      <c r="L57" s="762" t="e">
        <f>'P&amp;L'!L$7</f>
        <v>#DIV/0!</v>
      </c>
      <c r="M57" s="762" t="e">
        <f>'P&amp;L'!M$7</f>
        <v>#DIV/0!</v>
      </c>
      <c r="N57" s="762" t="e">
        <f>'P&amp;L'!N$7</f>
        <v>#DIV/0!</v>
      </c>
      <c r="O57" s="763" t="e">
        <f>'P&amp;L'!O$7</f>
        <v>#DIV/0!</v>
      </c>
    </row>
    <row r="58" spans="2:15">
      <c r="B58" s="795"/>
      <c r="C58" s="552" t="s">
        <v>234</v>
      </c>
      <c r="D58" s="762" t="e">
        <f>(D57/(AVERAGE('Plan Working A'!$E$4,'Plan Working B'!$E$4)))</f>
        <v>#DIV/0!</v>
      </c>
      <c r="E58" s="762" t="e">
        <f>(E57/(AVERAGE('Plan Working A'!$E$4,'Plan Working B'!$E$4)))</f>
        <v>#DIV/0!</v>
      </c>
      <c r="F58" s="762" t="e">
        <f>(F57/(AVERAGE('Plan Working A'!$E$4,'Plan Working B'!$E$4)))</f>
        <v>#DIV/0!</v>
      </c>
      <c r="G58" s="762" t="e">
        <f>(G57/(AVERAGE('Plan Working A'!$E$4,'Plan Working B'!$E$4)))</f>
        <v>#DIV/0!</v>
      </c>
      <c r="H58" s="762" t="e">
        <f>(H57/(AVERAGE('Plan Working A'!$E$4,'Plan Working B'!$E$4)))</f>
        <v>#DIV/0!</v>
      </c>
      <c r="I58" s="762" t="e">
        <f>(I57/(AVERAGE('Plan Working A'!$E$4,'Plan Working B'!$E$4)))</f>
        <v>#DIV/0!</v>
      </c>
      <c r="J58" s="762" t="e">
        <f>(J57/(AVERAGE('Plan Working A'!$E$4,'Plan Working B'!$E$4)))</f>
        <v>#DIV/0!</v>
      </c>
      <c r="K58" s="762" t="e">
        <f>(K57/(AVERAGE('Plan Working A'!$E$4,'Plan Working B'!$E$4)))</f>
        <v>#DIV/0!</v>
      </c>
      <c r="L58" s="762" t="e">
        <f>(L57/(AVERAGE('Plan Working A'!$E$4,'Plan Working B'!$E$4)))</f>
        <v>#DIV/0!</v>
      </c>
      <c r="M58" s="762" t="e">
        <f>(M57/(AVERAGE('Plan Working A'!$E$4,'Plan Working B'!$E$4)))</f>
        <v>#DIV/0!</v>
      </c>
      <c r="N58" s="762" t="e">
        <f>(N57/(AVERAGE('Plan Working A'!$E$4,'Plan Working B'!$E$4)))</f>
        <v>#DIV/0!</v>
      </c>
      <c r="O58" s="763" t="e">
        <f>(O57/(AVERAGE('Plan Working A'!$E$4,'Plan Working B'!$E$4)))</f>
        <v>#DIV/0!</v>
      </c>
    </row>
    <row r="59" spans="2:15" ht="15" thickBot="1">
      <c r="B59" s="796"/>
      <c r="C59" s="556" t="s">
        <v>235</v>
      </c>
      <c r="D59" s="764" t="e">
        <f>'P&amp;L'!D$46</f>
        <v>#DIV/0!</v>
      </c>
      <c r="E59" s="764" t="e">
        <f>'P&amp;L'!E$46</f>
        <v>#DIV/0!</v>
      </c>
      <c r="F59" s="764" t="e">
        <f>'P&amp;L'!F$46</f>
        <v>#DIV/0!</v>
      </c>
      <c r="G59" s="764" t="e">
        <f>'P&amp;L'!G$46</f>
        <v>#DIV/0!</v>
      </c>
      <c r="H59" s="764" t="e">
        <f>'P&amp;L'!H$46</f>
        <v>#DIV/0!</v>
      </c>
      <c r="I59" s="764" t="e">
        <f>'P&amp;L'!I$46</f>
        <v>#DIV/0!</v>
      </c>
      <c r="J59" s="764" t="e">
        <f>'P&amp;L'!J$46</f>
        <v>#DIV/0!</v>
      </c>
      <c r="K59" s="764" t="e">
        <f>'P&amp;L'!K$46</f>
        <v>#DIV/0!</v>
      </c>
      <c r="L59" s="764" t="e">
        <f>'P&amp;L'!L$46</f>
        <v>#DIV/0!</v>
      </c>
      <c r="M59" s="764" t="e">
        <f>'P&amp;L'!M$46</f>
        <v>#DIV/0!</v>
      </c>
      <c r="N59" s="764" t="e">
        <f>'P&amp;L'!N$46</f>
        <v>#DIV/0!</v>
      </c>
      <c r="O59" s="765" t="e">
        <f>'P&amp;L'!O$46</f>
        <v>#DIV/0!</v>
      </c>
    </row>
    <row r="60" spans="2:15" ht="15" customHeight="1" thickBot="1"/>
    <row r="61" spans="2:15" ht="15" customHeight="1">
      <c r="B61" s="794" t="s">
        <v>465</v>
      </c>
      <c r="C61" s="553"/>
      <c r="D61" s="559" t="s">
        <v>141</v>
      </c>
      <c r="E61" s="559" t="s">
        <v>142</v>
      </c>
      <c r="F61" s="559" t="s">
        <v>143</v>
      </c>
      <c r="G61" s="559" t="s">
        <v>144</v>
      </c>
      <c r="H61" s="559" t="s">
        <v>145</v>
      </c>
      <c r="I61" s="559" t="s">
        <v>223</v>
      </c>
      <c r="J61" s="559" t="s">
        <v>224</v>
      </c>
      <c r="K61" s="559" t="s">
        <v>329</v>
      </c>
      <c r="L61" s="559" t="s">
        <v>330</v>
      </c>
      <c r="M61" s="559" t="s">
        <v>331</v>
      </c>
      <c r="N61" s="559" t="s">
        <v>332</v>
      </c>
      <c r="O61" s="560" t="s">
        <v>343</v>
      </c>
    </row>
    <row r="62" spans="2:15" ht="15" customHeight="1">
      <c r="B62" s="795"/>
      <c r="C62" s="572" t="s">
        <v>229</v>
      </c>
      <c r="D62" s="574" t="e">
        <f>'P&amp;L'!D$31</f>
        <v>#DIV/0!</v>
      </c>
      <c r="E62" s="574" t="e">
        <f>'P&amp;L'!E$31</f>
        <v>#DIV/0!</v>
      </c>
      <c r="F62" s="574" t="e">
        <f>'P&amp;L'!F$31</f>
        <v>#DIV/0!</v>
      </c>
      <c r="G62" s="574" t="e">
        <f>'P&amp;L'!G$31</f>
        <v>#DIV/0!</v>
      </c>
      <c r="H62" s="574" t="e">
        <f>'P&amp;L'!H$31</f>
        <v>#DIV/0!</v>
      </c>
      <c r="I62" s="574" t="e">
        <f>'P&amp;L'!I$31</f>
        <v>#DIV/0!</v>
      </c>
      <c r="J62" s="574" t="e">
        <f>'P&amp;L'!J$31</f>
        <v>#DIV/0!</v>
      </c>
      <c r="K62" s="574" t="e">
        <f>'P&amp;L'!K$31</f>
        <v>#DIV/0!</v>
      </c>
      <c r="L62" s="574" t="e">
        <f>'P&amp;L'!L$31</f>
        <v>#DIV/0!</v>
      </c>
      <c r="M62" s="574" t="e">
        <f>'P&amp;L'!M$31</f>
        <v>#DIV/0!</v>
      </c>
      <c r="N62" s="574" t="e">
        <f>'P&amp;L'!N$31</f>
        <v>#DIV/0!</v>
      </c>
      <c r="O62" s="575" t="e">
        <f>'P&amp;L'!O$31</f>
        <v>#DIV/0!</v>
      </c>
    </row>
    <row r="63" spans="2:15">
      <c r="B63" s="795"/>
      <c r="C63" s="572" t="s">
        <v>230</v>
      </c>
      <c r="D63" s="574" t="e">
        <f>('P&amp;L'!D$40+'P&amp;L'!D$32)/'P&amp;L'!D$5</f>
        <v>#DIV/0!</v>
      </c>
      <c r="E63" s="574" t="e">
        <f>('P&amp;L'!E$40+'P&amp;L'!E$32)/'P&amp;L'!E$5</f>
        <v>#DIV/0!</v>
      </c>
      <c r="F63" s="574" t="e">
        <f>('P&amp;L'!F$40+'P&amp;L'!F$32)/'P&amp;L'!F$5</f>
        <v>#DIV/0!</v>
      </c>
      <c r="G63" s="574" t="e">
        <f>('P&amp;L'!G$40+'P&amp;L'!G$32)/'P&amp;L'!G$5</f>
        <v>#DIV/0!</v>
      </c>
      <c r="H63" s="574" t="e">
        <f>('P&amp;L'!H$40+'P&amp;L'!H$32)/'P&amp;L'!H$5</f>
        <v>#DIV/0!</v>
      </c>
      <c r="I63" s="574" t="e">
        <f>('P&amp;L'!I$40+'P&amp;L'!I$32)/'P&amp;L'!I$5</f>
        <v>#DIV/0!</v>
      </c>
      <c r="J63" s="574" t="e">
        <f>('P&amp;L'!J$40+'P&amp;L'!J$32)/'P&amp;L'!J$5</f>
        <v>#DIV/0!</v>
      </c>
      <c r="K63" s="574" t="e">
        <f>('P&amp;L'!K$40+'P&amp;L'!K$32)/'P&amp;L'!K$5</f>
        <v>#DIV/0!</v>
      </c>
      <c r="L63" s="574" t="e">
        <f>('P&amp;L'!L$40+'P&amp;L'!L$32)/'P&amp;L'!L$5</f>
        <v>#DIV/0!</v>
      </c>
      <c r="M63" s="574" t="e">
        <f>('P&amp;L'!M$40+'P&amp;L'!M$32)/'P&amp;L'!M$5</f>
        <v>#DIV/0!</v>
      </c>
      <c r="N63" s="574" t="e">
        <f>('P&amp;L'!N$40+'P&amp;L'!N$32)/'P&amp;L'!N$5</f>
        <v>#DIV/0!</v>
      </c>
      <c r="O63" s="575" t="e">
        <f>('P&amp;L'!O$40+'P&amp;L'!O$32)/'P&amp;L'!O$5</f>
        <v>#DIV/0!</v>
      </c>
    </row>
    <row r="64" spans="2:15">
      <c r="B64" s="795"/>
      <c r="C64" s="572" t="s">
        <v>232</v>
      </c>
      <c r="D64" s="574" t="e">
        <f>'P&amp;L'!D$37</f>
        <v>#DIV/0!</v>
      </c>
      <c r="E64" s="574" t="e">
        <f>'P&amp;L'!E$37</f>
        <v>#DIV/0!</v>
      </c>
      <c r="F64" s="574" t="e">
        <f>'P&amp;L'!F$37</f>
        <v>#DIV/0!</v>
      </c>
      <c r="G64" s="574" t="e">
        <f>'P&amp;L'!G$37</f>
        <v>#DIV/0!</v>
      </c>
      <c r="H64" s="574" t="e">
        <f>'P&amp;L'!H$37</f>
        <v>#DIV/0!</v>
      </c>
      <c r="I64" s="574" t="e">
        <f>'P&amp;L'!I$37</f>
        <v>#DIV/0!</v>
      </c>
      <c r="J64" s="574" t="e">
        <f>'P&amp;L'!J$37</f>
        <v>#DIV/0!</v>
      </c>
      <c r="K64" s="574" t="e">
        <f>'P&amp;L'!K$37</f>
        <v>#DIV/0!</v>
      </c>
      <c r="L64" s="574" t="e">
        <f>'P&amp;L'!L$37</f>
        <v>#DIV/0!</v>
      </c>
      <c r="M64" s="574" t="e">
        <f>'P&amp;L'!M$37</f>
        <v>#DIV/0!</v>
      </c>
      <c r="N64" s="574" t="e">
        <f>'P&amp;L'!N$37</f>
        <v>#DIV/0!</v>
      </c>
      <c r="O64" s="575" t="e">
        <f>'P&amp;L'!O$37</f>
        <v>#DIV/0!</v>
      </c>
    </row>
    <row r="65" spans="2:15">
      <c r="B65" s="795"/>
      <c r="C65" s="572" t="s">
        <v>231</v>
      </c>
      <c r="D65" s="574" t="e">
        <f>'P&amp;L'!D$41</f>
        <v>#DIV/0!</v>
      </c>
      <c r="E65" s="574" t="e">
        <f>'P&amp;L'!E$41</f>
        <v>#DIV/0!</v>
      </c>
      <c r="F65" s="574" t="e">
        <f>'P&amp;L'!F$41</f>
        <v>#DIV/0!</v>
      </c>
      <c r="G65" s="574" t="e">
        <f>'P&amp;L'!G$41</f>
        <v>#DIV/0!</v>
      </c>
      <c r="H65" s="574" t="e">
        <f>'P&amp;L'!H$41</f>
        <v>#DIV/0!</v>
      </c>
      <c r="I65" s="574" t="e">
        <f>'P&amp;L'!I$41</f>
        <v>#DIV/0!</v>
      </c>
      <c r="J65" s="574" t="e">
        <f>'P&amp;L'!J$41</f>
        <v>#DIV/0!</v>
      </c>
      <c r="K65" s="574" t="e">
        <f>'P&amp;L'!K$41</f>
        <v>#DIV/0!</v>
      </c>
      <c r="L65" s="574" t="e">
        <f>'P&amp;L'!L$41</f>
        <v>#DIV/0!</v>
      </c>
      <c r="M65" s="574" t="e">
        <f>'P&amp;L'!M$41</f>
        <v>#DIV/0!</v>
      </c>
      <c r="N65" s="574" t="e">
        <f>'P&amp;L'!N$41</f>
        <v>#DIV/0!</v>
      </c>
      <c r="O65" s="575" t="e">
        <f>'P&amp;L'!O$41</f>
        <v>#DIV/0!</v>
      </c>
    </row>
    <row r="66" spans="2:15" ht="15" thickBot="1">
      <c r="B66" s="796"/>
      <c r="C66" s="573" t="s">
        <v>463</v>
      </c>
      <c r="D66" s="576" t="e">
        <f>'P&amp;L'!D42</f>
        <v>#DIV/0!</v>
      </c>
      <c r="E66" s="576" t="e">
        <f>'P&amp;L'!E42</f>
        <v>#DIV/0!</v>
      </c>
      <c r="F66" s="576" t="e">
        <f>'P&amp;L'!F42</f>
        <v>#DIV/0!</v>
      </c>
      <c r="G66" s="576" t="e">
        <f>'P&amp;L'!G42</f>
        <v>#DIV/0!</v>
      </c>
      <c r="H66" s="576" t="e">
        <f>'P&amp;L'!H42</f>
        <v>#DIV/0!</v>
      </c>
      <c r="I66" s="576" t="e">
        <f>'P&amp;L'!I42</f>
        <v>#DIV/0!</v>
      </c>
      <c r="J66" s="576" t="e">
        <f>'P&amp;L'!J42</f>
        <v>#DIV/0!</v>
      </c>
      <c r="K66" s="576" t="e">
        <f>'P&amp;L'!K42</f>
        <v>#DIV/0!</v>
      </c>
      <c r="L66" s="576" t="e">
        <f>'P&amp;L'!L42</f>
        <v>#DIV/0!</v>
      </c>
      <c r="M66" s="576" t="e">
        <f>'P&amp;L'!M42</f>
        <v>#DIV/0!</v>
      </c>
      <c r="N66" s="576" t="e">
        <f>'P&amp;L'!N42</f>
        <v>#DIV/0!</v>
      </c>
      <c r="O66" s="577" t="e">
        <f>'P&amp;L'!O42</f>
        <v>#DIV/0!</v>
      </c>
    </row>
    <row r="67" spans="2:15" ht="15" thickBot="1">
      <c r="B67" s="569"/>
    </row>
    <row r="68" spans="2:15" ht="15" customHeight="1">
      <c r="B68" s="794" t="s">
        <v>466</v>
      </c>
      <c r="C68" s="553"/>
      <c r="D68" s="559" t="s">
        <v>141</v>
      </c>
      <c r="E68" s="559" t="s">
        <v>142</v>
      </c>
      <c r="F68" s="559" t="s">
        <v>143</v>
      </c>
      <c r="G68" s="559" t="s">
        <v>144</v>
      </c>
      <c r="H68" s="559" t="s">
        <v>145</v>
      </c>
      <c r="I68" s="559" t="s">
        <v>223</v>
      </c>
      <c r="J68" s="559" t="s">
        <v>224</v>
      </c>
      <c r="K68" s="559" t="s">
        <v>329</v>
      </c>
      <c r="L68" s="559" t="s">
        <v>330</v>
      </c>
      <c r="M68" s="559" t="s">
        <v>331</v>
      </c>
      <c r="N68" s="559" t="s">
        <v>332</v>
      </c>
      <c r="O68" s="560" t="s">
        <v>343</v>
      </c>
    </row>
    <row r="69" spans="2:15">
      <c r="B69" s="795"/>
      <c r="C69" s="552" t="s">
        <v>233</v>
      </c>
      <c r="D69" s="762">
        <f>'P&amp;L A'!D$7</f>
        <v>0</v>
      </c>
      <c r="E69" s="762" t="e">
        <f>'P&amp;L A'!E$7</f>
        <v>#DIV/0!</v>
      </c>
      <c r="F69" s="762" t="e">
        <f>'P&amp;L A'!F$7</f>
        <v>#DIV/0!</v>
      </c>
      <c r="G69" s="762" t="e">
        <f>'P&amp;L A'!G$7</f>
        <v>#DIV/0!</v>
      </c>
      <c r="H69" s="762" t="e">
        <f>'P&amp;L A'!H$7</f>
        <v>#DIV/0!</v>
      </c>
      <c r="I69" s="762" t="e">
        <f>'P&amp;L A'!I$7</f>
        <v>#DIV/0!</v>
      </c>
      <c r="J69" s="762" t="e">
        <f>'P&amp;L A'!J$7</f>
        <v>#DIV/0!</v>
      </c>
      <c r="K69" s="762" t="e">
        <f>'P&amp;L A'!K$7</f>
        <v>#DIV/0!</v>
      </c>
      <c r="L69" s="762" t="e">
        <f>'P&amp;L A'!L$7</f>
        <v>#DIV/0!</v>
      </c>
      <c r="M69" s="762" t="e">
        <f>'P&amp;L A'!M$7</f>
        <v>#DIV/0!</v>
      </c>
      <c r="N69" s="762" t="e">
        <f>'P&amp;L A'!N$7</f>
        <v>#DIV/0!</v>
      </c>
      <c r="O69" s="763" t="e">
        <f>'P&amp;L A'!O$7</f>
        <v>#DIV/0!</v>
      </c>
    </row>
    <row r="70" spans="2:15">
      <c r="B70" s="795"/>
      <c r="C70" s="552" t="s">
        <v>234</v>
      </c>
      <c r="D70" s="762" t="e">
        <f>(D69/'Plan Working A'!$E$4)</f>
        <v>#DIV/0!</v>
      </c>
      <c r="E70" s="762" t="e">
        <f>(E69/'Plan Working A'!$E$4)</f>
        <v>#DIV/0!</v>
      </c>
      <c r="F70" s="762" t="e">
        <f>(F69/'Plan Working A'!$E$4)</f>
        <v>#DIV/0!</v>
      </c>
      <c r="G70" s="762" t="e">
        <f>(G69/'Plan Working A'!$E$4)</f>
        <v>#DIV/0!</v>
      </c>
      <c r="H70" s="762" t="e">
        <f>(H69/'Plan Working A'!$E$4)</f>
        <v>#DIV/0!</v>
      </c>
      <c r="I70" s="762" t="e">
        <f>(I69/'Plan Working A'!$E$4)</f>
        <v>#DIV/0!</v>
      </c>
      <c r="J70" s="762" t="e">
        <f>(J69/'Plan Working A'!$E$4)</f>
        <v>#DIV/0!</v>
      </c>
      <c r="K70" s="762" t="e">
        <f>(K69/'Plan Working A'!$E$4)</f>
        <v>#DIV/0!</v>
      </c>
      <c r="L70" s="762" t="e">
        <f>(L69/'Plan Working A'!$E$4)</f>
        <v>#DIV/0!</v>
      </c>
      <c r="M70" s="762" t="e">
        <f>(M69/'Plan Working A'!$E$4)</f>
        <v>#DIV/0!</v>
      </c>
      <c r="N70" s="762" t="e">
        <f>(N69/'Plan Working A'!$E$4)</f>
        <v>#DIV/0!</v>
      </c>
      <c r="O70" s="763" t="e">
        <f>(O69/'Plan Working A'!$E$4)</f>
        <v>#DIV/0!</v>
      </c>
    </row>
    <row r="71" spans="2:15">
      <c r="B71" s="795"/>
      <c r="C71" s="552" t="s">
        <v>235</v>
      </c>
      <c r="D71" s="762">
        <f>'P&amp;L A'!D37</f>
        <v>0</v>
      </c>
      <c r="E71" s="762">
        <f>'P&amp;L A'!E37</f>
        <v>0</v>
      </c>
      <c r="F71" s="762">
        <f>'P&amp;L A'!F37</f>
        <v>0</v>
      </c>
      <c r="G71" s="762">
        <f>'P&amp;L A'!G37</f>
        <v>0</v>
      </c>
      <c r="H71" s="762">
        <f>'P&amp;L A'!H37</f>
        <v>0</v>
      </c>
      <c r="I71" s="762">
        <f>'P&amp;L A'!I37</f>
        <v>0</v>
      </c>
      <c r="J71" s="762">
        <f>'P&amp;L A'!J37</f>
        <v>0</v>
      </c>
      <c r="K71" s="762">
        <f>'P&amp;L A'!K37</f>
        <v>0</v>
      </c>
      <c r="L71" s="762">
        <f>'P&amp;L A'!L37</f>
        <v>0</v>
      </c>
      <c r="M71" s="762">
        <f>'P&amp;L A'!M37</f>
        <v>0</v>
      </c>
      <c r="N71" s="762">
        <f>'P&amp;L A'!N37</f>
        <v>0</v>
      </c>
      <c r="O71" s="763">
        <f>'P&amp;L A'!O37</f>
        <v>0</v>
      </c>
    </row>
    <row r="72" spans="2:15" ht="15" customHeight="1">
      <c r="B72" s="795"/>
      <c r="C72" s="572" t="s">
        <v>229</v>
      </c>
      <c r="D72" s="766">
        <f>'P&amp;L A'!D29</f>
        <v>0</v>
      </c>
      <c r="E72" s="766" t="e">
        <f>'P&amp;L A'!E29</f>
        <v>#DIV/0!</v>
      </c>
      <c r="F72" s="766" t="e">
        <f>'P&amp;L A'!F29</f>
        <v>#DIV/0!</v>
      </c>
      <c r="G72" s="766" t="e">
        <f>'P&amp;L A'!G29</f>
        <v>#DIV/0!</v>
      </c>
      <c r="H72" s="766" t="e">
        <f>'P&amp;L A'!H29</f>
        <v>#DIV/0!</v>
      </c>
      <c r="I72" s="766" t="e">
        <f>'P&amp;L A'!I29</f>
        <v>#DIV/0!</v>
      </c>
      <c r="J72" s="766" t="e">
        <f>'P&amp;L A'!J29</f>
        <v>#DIV/0!</v>
      </c>
      <c r="K72" s="766" t="e">
        <f>'P&amp;L A'!K29</f>
        <v>#DIV/0!</v>
      </c>
      <c r="L72" s="766" t="e">
        <f>'P&amp;L A'!L29</f>
        <v>#DIV/0!</v>
      </c>
      <c r="M72" s="766" t="e">
        <f>'P&amp;L A'!M29</f>
        <v>#DIV/0!</v>
      </c>
      <c r="N72" s="766" t="e">
        <f>'P&amp;L A'!N29</f>
        <v>#DIV/0!</v>
      </c>
      <c r="O72" s="767" t="e">
        <f>'P&amp;L A'!O29</f>
        <v>#DIV/0!</v>
      </c>
    </row>
    <row r="73" spans="2:15" ht="15" thickBot="1">
      <c r="B73" s="796"/>
      <c r="C73" s="573" t="s">
        <v>232</v>
      </c>
      <c r="D73" s="768">
        <f>'P&amp;L A'!D33</f>
        <v>0</v>
      </c>
      <c r="E73" s="768" t="e">
        <f>'P&amp;L A'!E33</f>
        <v>#DIV/0!</v>
      </c>
      <c r="F73" s="768" t="e">
        <f>'P&amp;L A'!F33</f>
        <v>#DIV/0!</v>
      </c>
      <c r="G73" s="768" t="e">
        <f>'P&amp;L A'!G33</f>
        <v>#DIV/0!</v>
      </c>
      <c r="H73" s="768" t="e">
        <f>'P&amp;L A'!H33</f>
        <v>#DIV/0!</v>
      </c>
      <c r="I73" s="768" t="e">
        <f>'P&amp;L A'!I33</f>
        <v>#DIV/0!</v>
      </c>
      <c r="J73" s="768" t="e">
        <f>'P&amp;L A'!J33</f>
        <v>#DIV/0!</v>
      </c>
      <c r="K73" s="768" t="e">
        <f>'P&amp;L A'!K33</f>
        <v>#DIV/0!</v>
      </c>
      <c r="L73" s="768" t="e">
        <f>'P&amp;L A'!L33</f>
        <v>#DIV/0!</v>
      </c>
      <c r="M73" s="768" t="e">
        <f>'P&amp;L A'!M33</f>
        <v>#DIV/0!</v>
      </c>
      <c r="N73" s="768" t="e">
        <f>'P&amp;L A'!N33</f>
        <v>#DIV/0!</v>
      </c>
      <c r="O73" s="769" t="e">
        <f>'P&amp;L A'!O33</f>
        <v>#DIV/0!</v>
      </c>
    </row>
    <row r="74" spans="2:15" ht="15" thickBot="1"/>
    <row r="75" spans="2:15">
      <c r="B75" s="794" t="s">
        <v>467</v>
      </c>
      <c r="C75" s="553"/>
      <c r="D75" s="559" t="s">
        <v>141</v>
      </c>
      <c r="E75" s="559" t="s">
        <v>142</v>
      </c>
      <c r="F75" s="559" t="s">
        <v>143</v>
      </c>
      <c r="G75" s="559" t="s">
        <v>144</v>
      </c>
      <c r="H75" s="559" t="s">
        <v>145</v>
      </c>
      <c r="I75" s="559" t="s">
        <v>223</v>
      </c>
      <c r="J75" s="559" t="s">
        <v>224</v>
      </c>
      <c r="K75" s="559" t="s">
        <v>329</v>
      </c>
      <c r="L75" s="559" t="s">
        <v>330</v>
      </c>
      <c r="M75" s="559" t="s">
        <v>331</v>
      </c>
      <c r="N75" s="559" t="s">
        <v>332</v>
      </c>
      <c r="O75" s="560" t="s">
        <v>343</v>
      </c>
    </row>
    <row r="76" spans="2:15">
      <c r="B76" s="795"/>
      <c r="C76" s="552" t="s">
        <v>233</v>
      </c>
      <c r="D76" s="762">
        <f>'P&amp;L B'!D7</f>
        <v>0</v>
      </c>
      <c r="E76" s="762" t="e">
        <f>'P&amp;L B'!E7</f>
        <v>#DIV/0!</v>
      </c>
      <c r="F76" s="762" t="e">
        <f>'P&amp;L B'!F7</f>
        <v>#DIV/0!</v>
      </c>
      <c r="G76" s="762" t="e">
        <f>'P&amp;L B'!G7</f>
        <v>#DIV/0!</v>
      </c>
      <c r="H76" s="762" t="e">
        <f>'P&amp;L B'!H7</f>
        <v>#DIV/0!</v>
      </c>
      <c r="I76" s="762" t="e">
        <f>'P&amp;L B'!I7</f>
        <v>#DIV/0!</v>
      </c>
      <c r="J76" s="762" t="e">
        <f>'P&amp;L B'!J7</f>
        <v>#DIV/0!</v>
      </c>
      <c r="K76" s="762" t="e">
        <f>'P&amp;L B'!K7</f>
        <v>#DIV/0!</v>
      </c>
      <c r="L76" s="762" t="e">
        <f>'P&amp;L B'!L7</f>
        <v>#DIV/0!</v>
      </c>
      <c r="M76" s="762" t="e">
        <f>'P&amp;L B'!M7</f>
        <v>#DIV/0!</v>
      </c>
      <c r="N76" s="762" t="e">
        <f>'P&amp;L B'!N7</f>
        <v>#DIV/0!</v>
      </c>
      <c r="O76" s="763" t="e">
        <f>'P&amp;L B'!O7</f>
        <v>#DIV/0!</v>
      </c>
    </row>
    <row r="77" spans="2:15">
      <c r="B77" s="795"/>
      <c r="C77" s="552" t="s">
        <v>234</v>
      </c>
      <c r="D77" s="762" t="e">
        <f>(D76/'Plan Working B'!$E$4)</f>
        <v>#DIV/0!</v>
      </c>
      <c r="E77" s="762" t="e">
        <f>(E76/'Plan Working B'!$E$4)</f>
        <v>#DIV/0!</v>
      </c>
      <c r="F77" s="762" t="e">
        <f>(F76/'Plan Working B'!$E$4)</f>
        <v>#DIV/0!</v>
      </c>
      <c r="G77" s="762" t="e">
        <f>(G76/'Plan Working B'!$E$4)</f>
        <v>#DIV/0!</v>
      </c>
      <c r="H77" s="762" t="e">
        <f>(H76/'Plan Working B'!$E$4)</f>
        <v>#DIV/0!</v>
      </c>
      <c r="I77" s="762" t="e">
        <f>(I76/'Plan Working B'!$E$4)</f>
        <v>#DIV/0!</v>
      </c>
      <c r="J77" s="762" t="e">
        <f>(J76/'Plan Working B'!$E$4)</f>
        <v>#DIV/0!</v>
      </c>
      <c r="K77" s="762" t="e">
        <f>(K76/'Plan Working B'!$E$4)</f>
        <v>#DIV/0!</v>
      </c>
      <c r="L77" s="762" t="e">
        <f>(L76/'Plan Working B'!$E$4)</f>
        <v>#DIV/0!</v>
      </c>
      <c r="M77" s="762" t="e">
        <f>(M76/'Plan Working B'!$E$4)</f>
        <v>#DIV/0!</v>
      </c>
      <c r="N77" s="762" t="e">
        <f>(N76/'Plan Working B'!$E$4)</f>
        <v>#DIV/0!</v>
      </c>
      <c r="O77" s="763" t="e">
        <f>(O76/'Plan Working B'!$E$4)</f>
        <v>#DIV/0!</v>
      </c>
    </row>
    <row r="78" spans="2:15">
      <c r="B78" s="795"/>
      <c r="C78" s="552" t="s">
        <v>235</v>
      </c>
      <c r="D78" s="762">
        <f>'P&amp;L B'!D37</f>
        <v>0</v>
      </c>
      <c r="E78" s="762">
        <f>'P&amp;L B'!E37</f>
        <v>0</v>
      </c>
      <c r="F78" s="762">
        <f>'P&amp;L B'!F37</f>
        <v>0</v>
      </c>
      <c r="G78" s="762">
        <f>'P&amp;L B'!G37</f>
        <v>0</v>
      </c>
      <c r="H78" s="762">
        <f>'P&amp;L B'!H37</f>
        <v>0</v>
      </c>
      <c r="I78" s="762">
        <f>'P&amp;L B'!I37</f>
        <v>0</v>
      </c>
      <c r="J78" s="762">
        <f>'P&amp;L B'!J37</f>
        <v>0</v>
      </c>
      <c r="K78" s="762">
        <f>'P&amp;L B'!K37</f>
        <v>0</v>
      </c>
      <c r="L78" s="762">
        <f>'P&amp;L B'!L37</f>
        <v>0</v>
      </c>
      <c r="M78" s="762">
        <f>'P&amp;L B'!M37</f>
        <v>0</v>
      </c>
      <c r="N78" s="762">
        <f>'P&amp;L B'!N37</f>
        <v>0</v>
      </c>
      <c r="O78" s="763">
        <f>'P&amp;L B'!O37</f>
        <v>0</v>
      </c>
    </row>
    <row r="79" spans="2:15">
      <c r="B79" s="795"/>
      <c r="C79" s="572" t="s">
        <v>229</v>
      </c>
      <c r="D79" s="766">
        <f>'P&amp;L B'!D29</f>
        <v>0</v>
      </c>
      <c r="E79" s="766" t="e">
        <f>'P&amp;L B'!E29</f>
        <v>#DIV/0!</v>
      </c>
      <c r="F79" s="766" t="e">
        <f>'P&amp;L B'!F29</f>
        <v>#DIV/0!</v>
      </c>
      <c r="G79" s="766" t="e">
        <f>'P&amp;L B'!G29</f>
        <v>#DIV/0!</v>
      </c>
      <c r="H79" s="766" t="e">
        <f>'P&amp;L B'!H29</f>
        <v>#DIV/0!</v>
      </c>
      <c r="I79" s="766" t="e">
        <f>'P&amp;L B'!I29</f>
        <v>#DIV/0!</v>
      </c>
      <c r="J79" s="766" t="e">
        <f>'P&amp;L B'!J29</f>
        <v>#DIV/0!</v>
      </c>
      <c r="K79" s="766" t="e">
        <f>'P&amp;L B'!K29</f>
        <v>#DIV/0!</v>
      </c>
      <c r="L79" s="766" t="e">
        <f>'P&amp;L B'!L29</f>
        <v>#DIV/0!</v>
      </c>
      <c r="M79" s="766" t="e">
        <f>'P&amp;L B'!M29</f>
        <v>#DIV/0!</v>
      </c>
      <c r="N79" s="766" t="e">
        <f>'P&amp;L B'!N29</f>
        <v>#DIV/0!</v>
      </c>
      <c r="O79" s="767" t="e">
        <f>'P&amp;L B'!O29</f>
        <v>#DIV/0!</v>
      </c>
    </row>
    <row r="80" spans="2:15" ht="15" thickBot="1">
      <c r="B80" s="796"/>
      <c r="C80" s="573" t="s">
        <v>232</v>
      </c>
      <c r="D80" s="768">
        <f>'P&amp;L B'!D33</f>
        <v>0</v>
      </c>
      <c r="E80" s="768" t="e">
        <f>'P&amp;L B'!E33</f>
        <v>#DIV/0!</v>
      </c>
      <c r="F80" s="768" t="e">
        <f>'P&amp;L B'!F33</f>
        <v>#DIV/0!</v>
      </c>
      <c r="G80" s="768" t="e">
        <f>'P&amp;L B'!G33</f>
        <v>#DIV/0!</v>
      </c>
      <c r="H80" s="768" t="e">
        <f>'P&amp;L B'!H33</f>
        <v>#DIV/0!</v>
      </c>
      <c r="I80" s="768" t="e">
        <f>'P&amp;L B'!I33</f>
        <v>#DIV/0!</v>
      </c>
      <c r="J80" s="768" t="e">
        <f>'P&amp;L B'!J33</f>
        <v>#DIV/0!</v>
      </c>
      <c r="K80" s="768" t="e">
        <f>'P&amp;L B'!K33</f>
        <v>#DIV/0!</v>
      </c>
      <c r="L80" s="768" t="e">
        <f>'P&amp;L B'!L33</f>
        <v>#DIV/0!</v>
      </c>
      <c r="M80" s="768" t="e">
        <f>'P&amp;L B'!M33</f>
        <v>#DIV/0!</v>
      </c>
      <c r="N80" s="768" t="e">
        <f>'P&amp;L B'!N33</f>
        <v>#DIV/0!</v>
      </c>
      <c r="O80" s="769" t="e">
        <f>'P&amp;L B'!O33</f>
        <v>#DIV/0!</v>
      </c>
    </row>
    <row r="81" spans="2:15" ht="15" thickBot="1"/>
    <row r="82" spans="2:15">
      <c r="B82" s="794" t="s">
        <v>468</v>
      </c>
      <c r="C82" s="553"/>
      <c r="D82" s="559" t="s">
        <v>141</v>
      </c>
      <c r="E82" s="559" t="s">
        <v>142</v>
      </c>
      <c r="F82" s="559" t="s">
        <v>143</v>
      </c>
      <c r="G82" s="559" t="s">
        <v>144</v>
      </c>
      <c r="H82" s="559" t="s">
        <v>145</v>
      </c>
      <c r="I82" s="559" t="s">
        <v>223</v>
      </c>
      <c r="J82" s="559" t="s">
        <v>224</v>
      </c>
      <c r="K82" s="559" t="s">
        <v>329</v>
      </c>
      <c r="L82" s="559" t="s">
        <v>330</v>
      </c>
      <c r="M82" s="559" t="s">
        <v>331</v>
      </c>
      <c r="N82" s="559" t="s">
        <v>332</v>
      </c>
      <c r="O82" s="560" t="s">
        <v>343</v>
      </c>
    </row>
    <row r="83" spans="2:15">
      <c r="B83" s="795"/>
      <c r="C83" s="552" t="s">
        <v>233</v>
      </c>
      <c r="D83" s="570">
        <f>'P&amp;L Online + Unit Econ'!D6</f>
        <v>0</v>
      </c>
      <c r="E83" s="570">
        <f>'P&amp;L Online + Unit Econ'!E6</f>
        <v>0</v>
      </c>
      <c r="F83" s="570">
        <f>'P&amp;L Online + Unit Econ'!F6</f>
        <v>0</v>
      </c>
      <c r="G83" s="570">
        <f>'P&amp;L Online + Unit Econ'!G6</f>
        <v>0</v>
      </c>
      <c r="H83" s="570">
        <f>'P&amp;L Online + Unit Econ'!H6</f>
        <v>0</v>
      </c>
      <c r="I83" s="570">
        <f>'P&amp;L Online + Unit Econ'!I6</f>
        <v>0</v>
      </c>
      <c r="J83" s="570">
        <f>'P&amp;L Online + Unit Econ'!J6</f>
        <v>0</v>
      </c>
      <c r="K83" s="570">
        <f>'P&amp;L Online + Unit Econ'!K6</f>
        <v>0</v>
      </c>
      <c r="L83" s="570">
        <f>'P&amp;L Online + Unit Econ'!L6</f>
        <v>0</v>
      </c>
      <c r="M83" s="570">
        <f>'P&amp;L Online + Unit Econ'!M6</f>
        <v>0</v>
      </c>
      <c r="N83" s="570">
        <f>'P&amp;L Online + Unit Econ'!N6</f>
        <v>0</v>
      </c>
      <c r="O83" s="571">
        <f>'P&amp;L Online + Unit Econ'!O6</f>
        <v>0</v>
      </c>
    </row>
    <row r="84" spans="2:15">
      <c r="B84" s="795"/>
      <c r="C84" s="572" t="s">
        <v>229</v>
      </c>
      <c r="D84" s="574" t="e">
        <f>'P&amp;L Online + Unit Econ'!D26</f>
        <v>#DIV/0!</v>
      </c>
      <c r="E84" s="574" t="e">
        <f>'P&amp;L Online + Unit Econ'!E26</f>
        <v>#DIV/0!</v>
      </c>
      <c r="F84" s="574" t="e">
        <f>'P&amp;L Online + Unit Econ'!F26</f>
        <v>#DIV/0!</v>
      </c>
      <c r="G84" s="574" t="e">
        <f>'P&amp;L Online + Unit Econ'!G26</f>
        <v>#DIV/0!</v>
      </c>
      <c r="H84" s="574" t="e">
        <f>'P&amp;L Online + Unit Econ'!H26</f>
        <v>#DIV/0!</v>
      </c>
      <c r="I84" s="574" t="e">
        <f>'P&amp;L Online + Unit Econ'!I26</f>
        <v>#DIV/0!</v>
      </c>
      <c r="J84" s="574" t="e">
        <f>'P&amp;L Online + Unit Econ'!J26</f>
        <v>#DIV/0!</v>
      </c>
      <c r="K84" s="574" t="e">
        <f>'P&amp;L Online + Unit Econ'!K26</f>
        <v>#DIV/0!</v>
      </c>
      <c r="L84" s="574" t="e">
        <f>'P&amp;L Online + Unit Econ'!L26</f>
        <v>#DIV/0!</v>
      </c>
      <c r="M84" s="574" t="e">
        <f>'P&amp;L Online + Unit Econ'!M26</f>
        <v>#DIV/0!</v>
      </c>
      <c r="N84" s="574" t="e">
        <f>'P&amp;L Online + Unit Econ'!N26</f>
        <v>#DIV/0!</v>
      </c>
      <c r="O84" s="575" t="e">
        <f>'P&amp;L Online + Unit Econ'!O26</f>
        <v>#DIV/0!</v>
      </c>
    </row>
    <row r="85" spans="2:15" ht="15" thickBot="1">
      <c r="B85" s="796"/>
      <c r="C85" s="573" t="s">
        <v>232</v>
      </c>
      <c r="D85" s="576" t="e">
        <f>'P&amp;L Online + Unit Econ'!D30</f>
        <v>#DIV/0!</v>
      </c>
      <c r="E85" s="576" t="e">
        <f>'P&amp;L Online + Unit Econ'!E30</f>
        <v>#DIV/0!</v>
      </c>
      <c r="F85" s="576" t="e">
        <f>'P&amp;L Online + Unit Econ'!F30</f>
        <v>#DIV/0!</v>
      </c>
      <c r="G85" s="576" t="e">
        <f>'P&amp;L Online + Unit Econ'!G30</f>
        <v>#DIV/0!</v>
      </c>
      <c r="H85" s="576" t="e">
        <f>'P&amp;L Online + Unit Econ'!H30</f>
        <v>#DIV/0!</v>
      </c>
      <c r="I85" s="576" t="e">
        <f>'P&amp;L Online + Unit Econ'!I30</f>
        <v>#DIV/0!</v>
      </c>
      <c r="J85" s="576" t="e">
        <f>'P&amp;L Online + Unit Econ'!J30</f>
        <v>#DIV/0!</v>
      </c>
      <c r="K85" s="576" t="e">
        <f>'P&amp;L Online + Unit Econ'!K30</f>
        <v>#DIV/0!</v>
      </c>
      <c r="L85" s="576" t="e">
        <f>'P&amp;L Online + Unit Econ'!L30</f>
        <v>#DIV/0!</v>
      </c>
      <c r="M85" s="576" t="e">
        <f>'P&amp;L Online + Unit Econ'!M30</f>
        <v>#DIV/0!</v>
      </c>
      <c r="N85" s="576" t="e">
        <f>'P&amp;L Online + Unit Econ'!N30</f>
        <v>#DIV/0!</v>
      </c>
      <c r="O85" s="577" t="e">
        <f>'P&amp;L Online + Unit Econ'!O30</f>
        <v>#DIV/0!</v>
      </c>
    </row>
    <row r="86" spans="2:15" ht="15" thickBot="1"/>
    <row r="87" spans="2:15" ht="15" customHeight="1">
      <c r="B87" s="794" t="s">
        <v>471</v>
      </c>
      <c r="C87" s="553"/>
      <c r="D87" s="559" t="s">
        <v>141</v>
      </c>
      <c r="E87" s="559" t="s">
        <v>142</v>
      </c>
      <c r="F87" s="559" t="s">
        <v>143</v>
      </c>
      <c r="G87" s="559" t="s">
        <v>144</v>
      </c>
      <c r="H87" s="559" t="s">
        <v>145</v>
      </c>
      <c r="I87" s="559" t="s">
        <v>223</v>
      </c>
      <c r="J87" s="559" t="s">
        <v>224</v>
      </c>
      <c r="K87" s="559" t="s">
        <v>329</v>
      </c>
      <c r="L87" s="559" t="s">
        <v>330</v>
      </c>
      <c r="M87" s="559" t="s">
        <v>331</v>
      </c>
      <c r="N87" s="559" t="s">
        <v>332</v>
      </c>
      <c r="O87" s="560" t="s">
        <v>343</v>
      </c>
    </row>
    <row r="88" spans="2:15">
      <c r="B88" s="795"/>
      <c r="C88" s="552" t="s">
        <v>472</v>
      </c>
      <c r="E88">
        <f>D88*$D$90</f>
        <v>0</v>
      </c>
      <c r="F88">
        <f t="shared" ref="F88:O88" si="0">E88*$D$90</f>
        <v>0</v>
      </c>
      <c r="G88">
        <f t="shared" si="0"/>
        <v>0</v>
      </c>
      <c r="H88">
        <f t="shared" si="0"/>
        <v>0</v>
      </c>
      <c r="I88">
        <f t="shared" si="0"/>
        <v>0</v>
      </c>
      <c r="J88">
        <f t="shared" si="0"/>
        <v>0</v>
      </c>
      <c r="K88">
        <f t="shared" si="0"/>
        <v>0</v>
      </c>
      <c r="L88">
        <f t="shared" si="0"/>
        <v>0</v>
      </c>
      <c r="M88">
        <f t="shared" si="0"/>
        <v>0</v>
      </c>
      <c r="N88">
        <f t="shared" si="0"/>
        <v>0</v>
      </c>
      <c r="O88" s="554">
        <f t="shared" si="0"/>
        <v>0</v>
      </c>
    </row>
    <row r="89" spans="2:15">
      <c r="B89" s="795"/>
      <c r="C89" s="552" t="s">
        <v>473</v>
      </c>
      <c r="E89">
        <f>D89*$D$90</f>
        <v>0</v>
      </c>
      <c r="F89">
        <f t="shared" ref="F89:O89" si="1">E89*$D$90</f>
        <v>0</v>
      </c>
      <c r="G89">
        <f t="shared" si="1"/>
        <v>0</v>
      </c>
      <c r="H89">
        <f t="shared" si="1"/>
        <v>0</v>
      </c>
      <c r="I89">
        <f t="shared" si="1"/>
        <v>0</v>
      </c>
      <c r="J89">
        <f t="shared" si="1"/>
        <v>0</v>
      </c>
      <c r="K89">
        <f t="shared" si="1"/>
        <v>0</v>
      </c>
      <c r="L89">
        <f t="shared" si="1"/>
        <v>0</v>
      </c>
      <c r="M89">
        <f t="shared" si="1"/>
        <v>0</v>
      </c>
      <c r="N89">
        <f t="shared" si="1"/>
        <v>0</v>
      </c>
      <c r="O89" s="554">
        <f t="shared" si="1"/>
        <v>0</v>
      </c>
    </row>
    <row r="90" spans="2:15" ht="15" thickBot="1">
      <c r="B90" s="796"/>
      <c r="C90" s="556" t="s">
        <v>474</v>
      </c>
      <c r="D90" s="797"/>
      <c r="E90" s="797"/>
      <c r="F90" s="797"/>
      <c r="G90" s="797"/>
      <c r="H90" s="797"/>
      <c r="I90" s="797"/>
      <c r="J90" s="797"/>
      <c r="K90" s="797"/>
      <c r="L90" s="797"/>
      <c r="M90" s="797"/>
      <c r="N90" s="797"/>
      <c r="O90" s="798"/>
    </row>
  </sheetData>
  <mergeCells count="15">
    <mergeCell ref="B87:B90"/>
    <mergeCell ref="D90:O90"/>
    <mergeCell ref="B28:B37"/>
    <mergeCell ref="B39:B48"/>
    <mergeCell ref="B50:B52"/>
    <mergeCell ref="D54:O54"/>
    <mergeCell ref="B2:B7"/>
    <mergeCell ref="B9:B14"/>
    <mergeCell ref="B16:B21"/>
    <mergeCell ref="B23:B26"/>
    <mergeCell ref="B82:B85"/>
    <mergeCell ref="B61:B66"/>
    <mergeCell ref="B68:B73"/>
    <mergeCell ref="B75:B80"/>
    <mergeCell ref="B56:B59"/>
  </mergeCells>
  <phoneticPr fontId="175" type="noConversion"/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/>
  <dimension ref="A1:N16"/>
  <sheetViews>
    <sheetView showGridLines="0" topLeftCell="C1" zoomScale="110" zoomScaleNormal="110" workbookViewId="0">
      <selection activeCell="N12" sqref="N12"/>
    </sheetView>
  </sheetViews>
  <sheetFormatPr defaultColWidth="9.21875" defaultRowHeight="12"/>
  <cols>
    <col min="1" max="1" width="12.6640625" style="46" customWidth="1"/>
    <col min="2" max="2" width="35.77734375" style="46" customWidth="1"/>
    <col min="3" max="9" width="10" style="46" customWidth="1"/>
    <col min="10" max="14" width="9.6640625" style="46" bestFit="1" customWidth="1"/>
    <col min="15" max="16384" width="9.21875" style="46"/>
  </cols>
  <sheetData>
    <row r="1" spans="1:14" s="26" customFormat="1">
      <c r="A1" s="802" t="s">
        <v>222</v>
      </c>
      <c r="B1" s="802"/>
      <c r="C1" s="802"/>
      <c r="D1" s="802"/>
      <c r="E1" s="802"/>
      <c r="F1" s="802"/>
      <c r="G1" s="802"/>
      <c r="H1" s="802"/>
      <c r="I1" s="802"/>
    </row>
    <row r="2" spans="1:14" s="26" customFormat="1" ht="12.6" thickBot="1">
      <c r="B2" s="27"/>
    </row>
    <row r="3" spans="1:14" s="26" customFormat="1">
      <c r="A3" s="28"/>
      <c r="B3" s="29"/>
      <c r="C3" s="30" t="s">
        <v>141</v>
      </c>
      <c r="D3" s="30" t="s">
        <v>142</v>
      </c>
      <c r="E3" s="30" t="s">
        <v>143</v>
      </c>
      <c r="F3" s="30" t="s">
        <v>144</v>
      </c>
      <c r="G3" s="31" t="s">
        <v>145</v>
      </c>
      <c r="H3" s="31" t="s">
        <v>223</v>
      </c>
      <c r="I3" s="31" t="s">
        <v>224</v>
      </c>
      <c r="J3" s="31" t="s">
        <v>329</v>
      </c>
      <c r="K3" s="31" t="s">
        <v>330</v>
      </c>
      <c r="L3" s="31" t="s">
        <v>331</v>
      </c>
      <c r="M3" s="31" t="s">
        <v>332</v>
      </c>
      <c r="N3" s="32" t="s">
        <v>343</v>
      </c>
    </row>
    <row r="4" spans="1:14" s="26" customFormat="1">
      <c r="A4" s="33"/>
      <c r="B4" s="34"/>
      <c r="C4" s="35"/>
      <c r="D4" s="35"/>
      <c r="E4" s="35"/>
      <c r="F4" s="35"/>
      <c r="G4" s="36"/>
      <c r="H4" s="36"/>
      <c r="I4" s="36"/>
      <c r="J4" s="36"/>
      <c r="K4" s="36"/>
      <c r="L4" s="36"/>
      <c r="M4" s="36"/>
      <c r="N4" s="37"/>
    </row>
    <row r="5" spans="1:14" s="26" customFormat="1">
      <c r="A5" s="803" t="s">
        <v>225</v>
      </c>
      <c r="B5" s="38" t="s">
        <v>233</v>
      </c>
      <c r="C5" s="755">
        <f>'P&amp;L'!D$7</f>
        <v>0</v>
      </c>
      <c r="D5" s="755" t="e">
        <f>'P&amp;L'!E$7</f>
        <v>#DIV/0!</v>
      </c>
      <c r="E5" s="755" t="e">
        <f>'P&amp;L'!F$7</f>
        <v>#DIV/0!</v>
      </c>
      <c r="F5" s="755" t="e">
        <f>'P&amp;L'!G$7</f>
        <v>#DIV/0!</v>
      </c>
      <c r="G5" s="755" t="e">
        <f>'P&amp;L'!H$7</f>
        <v>#DIV/0!</v>
      </c>
      <c r="H5" s="755" t="e">
        <f>'P&amp;L'!I$7</f>
        <v>#DIV/0!</v>
      </c>
      <c r="I5" s="755" t="e">
        <f>'P&amp;L'!J$7</f>
        <v>#DIV/0!</v>
      </c>
      <c r="J5" s="755" t="e">
        <f>'P&amp;L'!K$7</f>
        <v>#DIV/0!</v>
      </c>
      <c r="K5" s="755" t="e">
        <f>'P&amp;L'!L$7</f>
        <v>#DIV/0!</v>
      </c>
      <c r="L5" s="755" t="e">
        <f>'P&amp;L'!M$7</f>
        <v>#DIV/0!</v>
      </c>
      <c r="M5" s="755" t="e">
        <f>'P&amp;L'!N$7</f>
        <v>#DIV/0!</v>
      </c>
      <c r="N5" s="755" t="e">
        <f>'P&amp;L'!O$7</f>
        <v>#DIV/0!</v>
      </c>
    </row>
    <row r="6" spans="1:14" s="26" customFormat="1">
      <c r="A6" s="804"/>
      <c r="B6" s="38" t="s">
        <v>234</v>
      </c>
      <c r="C6" s="755" t="e">
        <f>(C$5/(AVERAGE('Plan Working A'!$E$4,'Plan Working B'!$E$4)))</f>
        <v>#DIV/0!</v>
      </c>
      <c r="D6" s="755" t="e">
        <f>(D$5/(AVERAGE('Plan Working A'!$E$4,'Plan Working B'!$E$4)))</f>
        <v>#DIV/0!</v>
      </c>
      <c r="E6" s="755" t="e">
        <f>(E$5/(AVERAGE('Plan Working A'!$E$4,'Plan Working B'!$E$4)))</f>
        <v>#DIV/0!</v>
      </c>
      <c r="F6" s="755" t="e">
        <f>(F$5/(AVERAGE('Plan Working A'!$E$4,'Plan Working B'!$E$4)))</f>
        <v>#DIV/0!</v>
      </c>
      <c r="G6" s="755" t="e">
        <f>(G$5/(AVERAGE('Plan Working A'!$E$4,'Plan Working B'!$E$4)))</f>
        <v>#DIV/0!</v>
      </c>
      <c r="H6" s="755" t="e">
        <f>(H$5/(AVERAGE('Plan Working A'!$E$4,'Plan Working B'!$E$4)))</f>
        <v>#DIV/0!</v>
      </c>
      <c r="I6" s="755" t="e">
        <f>(I$5/(AVERAGE('Plan Working A'!$E$4,'Plan Working B'!$E$4)))</f>
        <v>#DIV/0!</v>
      </c>
      <c r="J6" s="755" t="e">
        <f>(J$5/(AVERAGE('Plan Working A'!$E$4,'Plan Working B'!$E$4)))</f>
        <v>#DIV/0!</v>
      </c>
      <c r="K6" s="755" t="e">
        <f>(K$5/(AVERAGE('Plan Working A'!$E$4,'Plan Working B'!$E$4)))</f>
        <v>#DIV/0!</v>
      </c>
      <c r="L6" s="755" t="e">
        <f>(L$5/(AVERAGE('Plan Working A'!$E$4,'Plan Working B'!$E$4)))</f>
        <v>#DIV/0!</v>
      </c>
      <c r="M6" s="755" t="e">
        <f>(M$5/(AVERAGE('Plan Working A'!$E$4,'Plan Working B'!$E$4)))</f>
        <v>#DIV/0!</v>
      </c>
      <c r="N6" s="755" t="e">
        <f>(N$5/(AVERAGE('Plan Working A'!$E$4,'Plan Working B'!$E$4)))</f>
        <v>#DIV/0!</v>
      </c>
    </row>
    <row r="7" spans="1:14" s="26" customFormat="1" ht="12.6" thickBot="1">
      <c r="A7" s="805"/>
      <c r="B7" s="39" t="s">
        <v>235</v>
      </c>
      <c r="C7" s="756" t="e">
        <f>'P&amp;L'!D$46</f>
        <v>#DIV/0!</v>
      </c>
      <c r="D7" s="756" t="e">
        <f>'P&amp;L'!E$46</f>
        <v>#DIV/0!</v>
      </c>
      <c r="E7" s="756" t="e">
        <f>'P&amp;L'!F$46</f>
        <v>#DIV/0!</v>
      </c>
      <c r="F7" s="756" t="e">
        <f>'P&amp;L'!G$46</f>
        <v>#DIV/0!</v>
      </c>
      <c r="G7" s="756" t="e">
        <f>'P&amp;L'!H$46</f>
        <v>#DIV/0!</v>
      </c>
      <c r="H7" s="756" t="e">
        <f>'P&amp;L'!I$46</f>
        <v>#DIV/0!</v>
      </c>
      <c r="I7" s="756" t="e">
        <f>'P&amp;L'!J$46</f>
        <v>#DIV/0!</v>
      </c>
      <c r="J7" s="756" t="e">
        <f>'P&amp;L'!K$46</f>
        <v>#DIV/0!</v>
      </c>
      <c r="K7" s="756" t="e">
        <f>'P&amp;L'!L$46</f>
        <v>#DIV/0!</v>
      </c>
      <c r="L7" s="756" t="e">
        <f>'P&amp;L'!M$46</f>
        <v>#DIV/0!</v>
      </c>
      <c r="M7" s="756" t="e">
        <f>'P&amp;L'!N$46</f>
        <v>#DIV/0!</v>
      </c>
      <c r="N7" s="756" t="e">
        <f>'P&amp;L'!O$46</f>
        <v>#DIV/0!</v>
      </c>
    </row>
    <row r="8" spans="1:14" s="26" customFormat="1" ht="12.6" thickBot="1">
      <c r="A8" s="40"/>
      <c r="B8" s="2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s="26" customFormat="1">
      <c r="A9" s="806" t="s">
        <v>226</v>
      </c>
      <c r="B9" s="29" t="s">
        <v>227</v>
      </c>
      <c r="C9" s="42" t="e">
        <f>'P&amp;L'!D$13</f>
        <v>#DIV/0!</v>
      </c>
      <c r="D9" s="42" t="e">
        <f>'P&amp;L'!E$13</f>
        <v>#DIV/0!</v>
      </c>
      <c r="E9" s="42" t="e">
        <f>'P&amp;L'!F$13</f>
        <v>#DIV/0!</v>
      </c>
      <c r="F9" s="42" t="e">
        <f>'P&amp;L'!G$13</f>
        <v>#DIV/0!</v>
      </c>
      <c r="G9" s="42" t="e">
        <f>'P&amp;L'!H$13</f>
        <v>#DIV/0!</v>
      </c>
      <c r="H9" s="42" t="e">
        <f>'P&amp;L'!I$13</f>
        <v>#DIV/0!</v>
      </c>
      <c r="I9" s="42" t="e">
        <f>'P&amp;L'!J$13</f>
        <v>#DIV/0!</v>
      </c>
      <c r="J9" s="42" t="e">
        <f>'P&amp;L'!K$13</f>
        <v>#DIV/0!</v>
      </c>
      <c r="K9" s="42" t="e">
        <f>'P&amp;L'!L$13</f>
        <v>#DIV/0!</v>
      </c>
      <c r="L9" s="42" t="e">
        <f>'P&amp;L'!M$13</f>
        <v>#DIV/0!</v>
      </c>
      <c r="M9" s="42" t="e">
        <f>'P&amp;L'!N$13</f>
        <v>#DIV/0!</v>
      </c>
      <c r="N9" s="42" t="e">
        <f>'P&amp;L'!O$13</f>
        <v>#DIV/0!</v>
      </c>
    </row>
    <row r="10" spans="1:14" s="26" customFormat="1">
      <c r="A10" s="804"/>
      <c r="B10" s="38" t="s">
        <v>228</v>
      </c>
      <c r="C10" s="43" t="e">
        <f>'P&amp;L'!D$29</f>
        <v>#DIV/0!</v>
      </c>
      <c r="D10" s="43" t="e">
        <f>'P&amp;L'!E$29</f>
        <v>#DIV/0!</v>
      </c>
      <c r="E10" s="43" t="e">
        <f>'P&amp;L'!F$29</f>
        <v>#DIV/0!</v>
      </c>
      <c r="F10" s="43" t="e">
        <f>'P&amp;L'!G$29</f>
        <v>#DIV/0!</v>
      </c>
      <c r="G10" s="43" t="e">
        <f>'P&amp;L'!H$29</f>
        <v>#DIV/0!</v>
      </c>
      <c r="H10" s="43" t="e">
        <f>'P&amp;L'!I$29</f>
        <v>#DIV/0!</v>
      </c>
      <c r="I10" s="43" t="e">
        <f>'P&amp;L'!J$29</f>
        <v>#DIV/0!</v>
      </c>
      <c r="J10" s="43" t="e">
        <f>'P&amp;L'!K$29</f>
        <v>#DIV/0!</v>
      </c>
      <c r="K10" s="43" t="e">
        <f>'P&amp;L'!L$29</f>
        <v>#DIV/0!</v>
      </c>
      <c r="L10" s="43" t="e">
        <f>'P&amp;L'!M$29</f>
        <v>#DIV/0!</v>
      </c>
      <c r="M10" s="43" t="e">
        <f>'P&amp;L'!N$29</f>
        <v>#DIV/0!</v>
      </c>
      <c r="N10" s="43" t="e">
        <f>'P&amp;L'!O$29</f>
        <v>#DIV/0!</v>
      </c>
    </row>
    <row r="11" spans="1:14" s="26" customFormat="1">
      <c r="A11" s="804"/>
      <c r="B11" s="38" t="s">
        <v>229</v>
      </c>
      <c r="C11" s="43" t="e">
        <f>'P&amp;L'!D$31</f>
        <v>#DIV/0!</v>
      </c>
      <c r="D11" s="43" t="e">
        <f>'P&amp;L'!E$31</f>
        <v>#DIV/0!</v>
      </c>
      <c r="E11" s="43" t="e">
        <f>'P&amp;L'!F$31</f>
        <v>#DIV/0!</v>
      </c>
      <c r="F11" s="43" t="e">
        <f>'P&amp;L'!G$31</f>
        <v>#DIV/0!</v>
      </c>
      <c r="G11" s="43" t="e">
        <f>'P&amp;L'!H$31</f>
        <v>#DIV/0!</v>
      </c>
      <c r="H11" s="43" t="e">
        <f>'P&amp;L'!I$31</f>
        <v>#DIV/0!</v>
      </c>
      <c r="I11" s="43" t="e">
        <f>'P&amp;L'!J$31</f>
        <v>#DIV/0!</v>
      </c>
      <c r="J11" s="43" t="e">
        <f>'P&amp;L'!K$31</f>
        <v>#DIV/0!</v>
      </c>
      <c r="K11" s="43" t="e">
        <f>'P&amp;L'!L$31</f>
        <v>#DIV/0!</v>
      </c>
      <c r="L11" s="43" t="e">
        <f>'P&amp;L'!M$31</f>
        <v>#DIV/0!</v>
      </c>
      <c r="M11" s="43" t="e">
        <f>'P&amp;L'!N$31</f>
        <v>#DIV/0!</v>
      </c>
      <c r="N11" s="43" t="e">
        <f>'P&amp;L'!O$31</f>
        <v>#DIV/0!</v>
      </c>
    </row>
    <row r="12" spans="1:14" s="26" customFormat="1">
      <c r="A12" s="804"/>
      <c r="B12" s="38" t="s">
        <v>230</v>
      </c>
      <c r="C12" s="43" t="e">
        <f>('P&amp;L'!D$40+'P&amp;L'!D$32)/'P&amp;L'!D$5</f>
        <v>#DIV/0!</v>
      </c>
      <c r="D12" s="43" t="e">
        <f>('P&amp;L'!E$40+'P&amp;L'!E$32)/'P&amp;L'!E$5</f>
        <v>#DIV/0!</v>
      </c>
      <c r="E12" s="43" t="e">
        <f>('P&amp;L'!F$40+'P&amp;L'!F$32)/'P&amp;L'!F$5</f>
        <v>#DIV/0!</v>
      </c>
      <c r="F12" s="43" t="e">
        <f>('P&amp;L'!G$40+'P&amp;L'!G$32)/'P&amp;L'!G$5</f>
        <v>#DIV/0!</v>
      </c>
      <c r="G12" s="43" t="e">
        <f>('P&amp;L'!H$40+'P&amp;L'!H$32)/'P&amp;L'!H$5</f>
        <v>#DIV/0!</v>
      </c>
      <c r="H12" s="43" t="e">
        <f>('P&amp;L'!I$40+'P&amp;L'!I$32)/'P&amp;L'!I$5</f>
        <v>#DIV/0!</v>
      </c>
      <c r="I12" s="43" t="e">
        <f>('P&amp;L'!J$40+'P&amp;L'!J$32)/'P&amp;L'!J$5</f>
        <v>#DIV/0!</v>
      </c>
      <c r="J12" s="43" t="e">
        <f>('P&amp;L'!K$40+'P&amp;L'!K$32)/'P&amp;L'!K$5</f>
        <v>#DIV/0!</v>
      </c>
      <c r="K12" s="43" t="e">
        <f>('P&amp;L'!L$40+'P&amp;L'!L$32)/'P&amp;L'!L$5</f>
        <v>#DIV/0!</v>
      </c>
      <c r="L12" s="43" t="e">
        <f>('P&amp;L'!M$40+'P&amp;L'!M$32)/'P&amp;L'!M$5</f>
        <v>#DIV/0!</v>
      </c>
      <c r="M12" s="43" t="e">
        <f>('P&amp;L'!N$40+'P&amp;L'!N$32)/'P&amp;L'!N$5</f>
        <v>#DIV/0!</v>
      </c>
      <c r="N12" s="43" t="e">
        <f>('P&amp;L'!O$40+'P&amp;L'!O$32)/'P&amp;L'!O$5</f>
        <v>#DIV/0!</v>
      </c>
    </row>
    <row r="13" spans="1:14" s="26" customFormat="1">
      <c r="A13" s="804"/>
      <c r="B13" s="38" t="s">
        <v>232</v>
      </c>
      <c r="C13" s="43" t="e">
        <f>'P&amp;L'!D$37</f>
        <v>#DIV/0!</v>
      </c>
      <c r="D13" s="43" t="e">
        <f>'P&amp;L'!E$37</f>
        <v>#DIV/0!</v>
      </c>
      <c r="E13" s="43" t="e">
        <f>'P&amp;L'!F$37</f>
        <v>#DIV/0!</v>
      </c>
      <c r="F13" s="43" t="e">
        <f>'P&amp;L'!G$37</f>
        <v>#DIV/0!</v>
      </c>
      <c r="G13" s="43" t="e">
        <f>'P&amp;L'!H$37</f>
        <v>#DIV/0!</v>
      </c>
      <c r="H13" s="43" t="e">
        <f>'P&amp;L'!I$37</f>
        <v>#DIV/0!</v>
      </c>
      <c r="I13" s="43" t="e">
        <f>'P&amp;L'!J$37</f>
        <v>#DIV/0!</v>
      </c>
      <c r="J13" s="43" t="e">
        <f>'P&amp;L'!K$37</f>
        <v>#DIV/0!</v>
      </c>
      <c r="K13" s="43" t="e">
        <f>'P&amp;L'!L$37</f>
        <v>#DIV/0!</v>
      </c>
      <c r="L13" s="43" t="e">
        <f>'P&amp;L'!M$37</f>
        <v>#DIV/0!</v>
      </c>
      <c r="M13" s="43" t="e">
        <f>'P&amp;L'!N$37</f>
        <v>#DIV/0!</v>
      </c>
      <c r="N13" s="43" t="e">
        <f>'P&amp;L'!O$37</f>
        <v>#DIV/0!</v>
      </c>
    </row>
    <row r="14" spans="1:14" s="26" customFormat="1" ht="12.6" thickBot="1">
      <c r="A14" s="805"/>
      <c r="B14" s="39" t="s">
        <v>231</v>
      </c>
      <c r="C14" s="44" t="e">
        <f>'P&amp;L'!D$41</f>
        <v>#DIV/0!</v>
      </c>
      <c r="D14" s="44" t="e">
        <f>'P&amp;L'!E$41</f>
        <v>#DIV/0!</v>
      </c>
      <c r="E14" s="44" t="e">
        <f>'P&amp;L'!F$41</f>
        <v>#DIV/0!</v>
      </c>
      <c r="F14" s="44" t="e">
        <f>'P&amp;L'!G$41</f>
        <v>#DIV/0!</v>
      </c>
      <c r="G14" s="44" t="e">
        <f>'P&amp;L'!H$41</f>
        <v>#DIV/0!</v>
      </c>
      <c r="H14" s="44" t="e">
        <f>'P&amp;L'!I$41</f>
        <v>#DIV/0!</v>
      </c>
      <c r="I14" s="44" t="e">
        <f>'P&amp;L'!J$41</f>
        <v>#DIV/0!</v>
      </c>
      <c r="J14" s="44" t="e">
        <f>'P&amp;L'!K$41</f>
        <v>#DIV/0!</v>
      </c>
      <c r="K14" s="44" t="e">
        <f>'P&amp;L'!L$41</f>
        <v>#DIV/0!</v>
      </c>
      <c r="L14" s="44" t="e">
        <f>'P&amp;L'!M$41</f>
        <v>#DIV/0!</v>
      </c>
      <c r="M14" s="44" t="e">
        <f>'P&amp;L'!N$41</f>
        <v>#DIV/0!</v>
      </c>
      <c r="N14" s="44" t="e">
        <f>'P&amp;L'!O$41</f>
        <v>#DIV/0!</v>
      </c>
    </row>
    <row r="15" spans="1:14" s="26" customFormat="1">
      <c r="B15" s="27"/>
      <c r="C15" s="41"/>
      <c r="D15" s="41"/>
      <c r="E15" s="41"/>
      <c r="F15" s="41"/>
      <c r="G15" s="41"/>
      <c r="H15" s="41"/>
      <c r="I15" s="41"/>
    </row>
    <row r="16" spans="1:14" s="26" customFormat="1">
      <c r="B16" s="27"/>
      <c r="C16" s="41"/>
      <c r="J16" s="45"/>
    </row>
  </sheetData>
  <sheetProtection selectLockedCells="1" selectUnlockedCells="1"/>
  <mergeCells count="3">
    <mergeCell ref="A1:I1"/>
    <mergeCell ref="A5:A7"/>
    <mergeCell ref="A9:A14"/>
  </mergeCells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S60"/>
  <sheetViews>
    <sheetView showGridLines="0" zoomScale="90" zoomScaleNormal="90" workbookViewId="0">
      <selection activeCell="E20" sqref="E20:E24"/>
    </sheetView>
  </sheetViews>
  <sheetFormatPr defaultColWidth="9.21875" defaultRowHeight="12"/>
  <cols>
    <col min="1" max="1" width="6.6640625" style="3" customWidth="1"/>
    <col min="2" max="2" width="24.33203125" style="3" bestFit="1" customWidth="1"/>
    <col min="3" max="3" width="10.33203125" style="3" bestFit="1" customWidth="1"/>
    <col min="4" max="4" width="10.6640625" style="3" bestFit="1" customWidth="1"/>
    <col min="5" max="5" width="13.44140625" style="3" bestFit="1" customWidth="1"/>
    <col min="6" max="7" width="11.44140625" style="3" bestFit="1" customWidth="1"/>
    <col min="8" max="16384" width="9.21875" style="3"/>
  </cols>
  <sheetData>
    <row r="1" spans="1:19">
      <c r="A1" s="2" t="s">
        <v>358</v>
      </c>
    </row>
    <row r="2" spans="1:19" ht="12.6" thickBot="1"/>
    <row r="3" spans="1:19" ht="12.6" thickBot="1">
      <c r="A3" s="4" t="s">
        <v>313</v>
      </c>
      <c r="B3" s="4" t="s">
        <v>314</v>
      </c>
      <c r="C3" s="4" t="str">
        <f>"SALES @"&amp;C4*100&amp;"%"</f>
        <v>SALES @90%</v>
      </c>
      <c r="D3" s="4" t="str">
        <f t="shared" ref="D3" si="0">"SALES @"&amp;D4*100&amp;"%"</f>
        <v>SALES @95%</v>
      </c>
      <c r="E3" s="4" t="str">
        <f t="shared" ref="E3" si="1">"SALES @"&amp;E4*100&amp;"%"</f>
        <v>SALES @100%</v>
      </c>
      <c r="F3" s="4" t="str">
        <f t="shared" ref="F3" si="2">"SALES @"&amp;F4*100&amp;"%"</f>
        <v>SALES @105%</v>
      </c>
      <c r="G3" s="4" t="str">
        <f t="shared" ref="G3" si="3">"SALES @"&amp;G4*100&amp;"%"</f>
        <v>SALES @110%</v>
      </c>
    </row>
    <row r="4" spans="1:19">
      <c r="A4" s="5"/>
      <c r="B4" s="6"/>
      <c r="C4" s="7">
        <v>0.9</v>
      </c>
      <c r="D4" s="7">
        <v>0.95</v>
      </c>
      <c r="E4" s="7">
        <v>1</v>
      </c>
      <c r="F4" s="7">
        <v>1.05</v>
      </c>
      <c r="G4" s="7">
        <v>1.1000000000000001</v>
      </c>
    </row>
    <row r="5" spans="1:19">
      <c r="A5" s="8"/>
      <c r="B5" s="9"/>
      <c r="C5" s="9"/>
      <c r="D5" s="9"/>
      <c r="E5" s="9"/>
      <c r="F5" s="9"/>
      <c r="G5" s="9"/>
    </row>
    <row r="6" spans="1:19">
      <c r="A6" s="8">
        <v>1</v>
      </c>
      <c r="B6" s="771" t="s">
        <v>309</v>
      </c>
      <c r="C6" s="10"/>
      <c r="D6" s="10"/>
      <c r="E6" s="761" t="e">
        <f>ROUND('P&amp;L'!$D$31,4)</f>
        <v>#DIV/0!</v>
      </c>
      <c r="F6" s="10"/>
      <c r="G6" s="10"/>
    </row>
    <row r="7" spans="1:19">
      <c r="A7" s="8"/>
      <c r="B7" s="9"/>
      <c r="C7" s="10"/>
      <c r="D7" s="10"/>
      <c r="E7" s="10"/>
      <c r="F7" s="10"/>
      <c r="G7" s="10"/>
    </row>
    <row r="8" spans="1:19">
      <c r="A8" s="8">
        <v>2</v>
      </c>
      <c r="B8" s="9" t="s">
        <v>310</v>
      </c>
      <c r="C8" s="10"/>
      <c r="D8" s="10"/>
      <c r="E8" s="10"/>
      <c r="F8" s="10"/>
      <c r="G8" s="10"/>
    </row>
    <row r="9" spans="1:19">
      <c r="A9" s="8"/>
      <c r="B9" s="9"/>
      <c r="C9" s="10"/>
      <c r="D9" s="10"/>
      <c r="E9" s="10"/>
      <c r="F9" s="10"/>
      <c r="G9" s="10"/>
    </row>
    <row r="10" spans="1:19">
      <c r="A10" s="8">
        <v>3</v>
      </c>
      <c r="B10" s="9" t="s">
        <v>311</v>
      </c>
      <c r="C10" s="10"/>
      <c r="D10" s="10"/>
      <c r="E10" s="10"/>
      <c r="F10" s="10"/>
      <c r="G10" s="10"/>
    </row>
    <row r="11" spans="1:19">
      <c r="A11" s="8"/>
      <c r="B11" s="9"/>
      <c r="C11" s="10"/>
      <c r="D11" s="10"/>
      <c r="E11" s="10"/>
      <c r="F11" s="10"/>
      <c r="G11" s="10"/>
    </row>
    <row r="12" spans="1:19" ht="24.6" thickBot="1">
      <c r="A12" s="11">
        <v>4</v>
      </c>
      <c r="B12" s="12" t="s">
        <v>312</v>
      </c>
      <c r="C12" s="13"/>
      <c r="D12" s="13"/>
      <c r="E12" s="13"/>
      <c r="F12" s="13"/>
      <c r="G12" s="13"/>
      <c r="N12" s="14"/>
      <c r="O12" s="14"/>
      <c r="P12" s="14"/>
      <c r="Q12" s="14"/>
      <c r="R12" s="14"/>
    </row>
    <row r="13" spans="1:19" ht="12.6" thickBot="1">
      <c r="I13" s="15" t="s">
        <v>236</v>
      </c>
      <c r="J13" s="16">
        <v>1</v>
      </c>
    </row>
    <row r="14" spans="1:19" ht="12.6" thickBot="1">
      <c r="J14" s="17"/>
      <c r="S14" s="18"/>
    </row>
    <row r="15" spans="1:19" ht="12.6" thickBot="1">
      <c r="A15" s="4" t="s">
        <v>313</v>
      </c>
      <c r="B15" s="4" t="s">
        <v>354</v>
      </c>
      <c r="C15" s="4" t="str">
        <f>"SALES @"&amp;C16*100&amp;"%"</f>
        <v>SALES @90%</v>
      </c>
      <c r="D15" s="4" t="str">
        <f t="shared" ref="D15:G15" si="4">"SALES @"&amp;D16*100&amp;"%"</f>
        <v>SALES @95%</v>
      </c>
      <c r="E15" s="4" t="str">
        <f t="shared" si="4"/>
        <v>SALES @100%</v>
      </c>
      <c r="F15" s="4" t="str">
        <f t="shared" si="4"/>
        <v>SALES @105%</v>
      </c>
      <c r="G15" s="4" t="str">
        <f t="shared" si="4"/>
        <v>SALES @110%</v>
      </c>
      <c r="S15" s="18"/>
    </row>
    <row r="16" spans="1:19">
      <c r="A16" s="5"/>
      <c r="B16" s="6"/>
      <c r="C16" s="7">
        <f>C4</f>
        <v>0.9</v>
      </c>
      <c r="D16" s="7">
        <f t="shared" ref="D16:G16" si="5">D4</f>
        <v>0.95</v>
      </c>
      <c r="E16" s="7">
        <f t="shared" si="5"/>
        <v>1</v>
      </c>
      <c r="F16" s="7">
        <f t="shared" si="5"/>
        <v>1.05</v>
      </c>
      <c r="G16" s="7">
        <f t="shared" si="5"/>
        <v>1.1000000000000001</v>
      </c>
      <c r="S16" s="17"/>
    </row>
    <row r="17" spans="1:10">
      <c r="A17" s="8"/>
      <c r="B17" s="9"/>
      <c r="C17" s="9"/>
      <c r="D17" s="9"/>
      <c r="E17" s="9"/>
      <c r="F17" s="9"/>
      <c r="G17" s="9"/>
      <c r="J17" s="19"/>
    </row>
    <row r="18" spans="1:10">
      <c r="A18" s="8">
        <v>1</v>
      </c>
      <c r="B18" s="9" t="s">
        <v>309</v>
      </c>
      <c r="C18" s="10"/>
      <c r="D18" s="10"/>
      <c r="E18" s="761" t="e">
        <f>ROUND('P&amp;L'!$O$31,4)</f>
        <v>#DIV/0!</v>
      </c>
      <c r="F18" s="10"/>
      <c r="G18" s="10"/>
      <c r="J18" s="19"/>
    </row>
    <row r="19" spans="1:10">
      <c r="A19" s="8"/>
      <c r="B19" s="9"/>
      <c r="C19" s="10"/>
      <c r="D19" s="10"/>
      <c r="E19" s="10"/>
      <c r="F19" s="10"/>
      <c r="G19" s="10"/>
    </row>
    <row r="20" spans="1:10">
      <c r="A20" s="8">
        <v>2</v>
      </c>
      <c r="B20" s="9" t="s">
        <v>310</v>
      </c>
      <c r="C20" s="10"/>
      <c r="D20" s="10"/>
      <c r="E20" s="10"/>
      <c r="F20" s="10"/>
      <c r="G20" s="10"/>
    </row>
    <row r="21" spans="1:10">
      <c r="A21" s="8"/>
      <c r="B21" s="9"/>
      <c r="C21" s="10"/>
      <c r="D21" s="10"/>
      <c r="E21" s="10"/>
      <c r="F21" s="10"/>
      <c r="G21" s="10"/>
    </row>
    <row r="22" spans="1:10">
      <c r="A22" s="8">
        <v>3</v>
      </c>
      <c r="B22" s="9" t="s">
        <v>311</v>
      </c>
      <c r="C22" s="10"/>
      <c r="D22" s="10"/>
      <c r="E22" s="10"/>
      <c r="F22" s="10"/>
      <c r="G22" s="10"/>
    </row>
    <row r="23" spans="1:10">
      <c r="A23" s="8"/>
      <c r="B23" s="9"/>
      <c r="C23" s="10"/>
      <c r="D23" s="10"/>
      <c r="E23" s="10"/>
      <c r="F23" s="10"/>
      <c r="G23" s="10"/>
    </row>
    <row r="24" spans="1:10" ht="24.6" thickBot="1">
      <c r="A24" s="11">
        <v>4</v>
      </c>
      <c r="B24" s="12" t="s">
        <v>312</v>
      </c>
      <c r="C24" s="13"/>
      <c r="D24" s="13"/>
      <c r="E24" s="13"/>
      <c r="F24" s="13"/>
      <c r="G24" s="13"/>
    </row>
    <row r="47" spans="1:16">
      <c r="A47" s="3" t="s">
        <v>316</v>
      </c>
      <c r="K47" s="17"/>
      <c r="P47" s="17"/>
    </row>
    <row r="48" spans="1:16">
      <c r="A48" s="3">
        <v>1</v>
      </c>
      <c r="B48" s="3" t="s">
        <v>310</v>
      </c>
    </row>
    <row r="49" spans="1:9">
      <c r="B49" s="20" t="s">
        <v>317</v>
      </c>
    </row>
    <row r="50" spans="1:9">
      <c r="B50" s="20" t="s">
        <v>318</v>
      </c>
    </row>
    <row r="51" spans="1:9">
      <c r="B51" s="20" t="s">
        <v>319</v>
      </c>
      <c r="I51" s="17"/>
    </row>
    <row r="53" spans="1:9">
      <c r="A53" s="3">
        <v>2</v>
      </c>
      <c r="B53" s="3" t="s">
        <v>311</v>
      </c>
    </row>
    <row r="54" spans="1:9">
      <c r="B54" s="20" t="s">
        <v>315</v>
      </c>
    </row>
    <row r="56" spans="1:9">
      <c r="A56" s="3">
        <v>2</v>
      </c>
      <c r="B56" s="3" t="s">
        <v>312</v>
      </c>
    </row>
    <row r="57" spans="1:9">
      <c r="B57" s="20" t="s">
        <v>317</v>
      </c>
    </row>
    <row r="58" spans="1:9">
      <c r="B58" s="20" t="s">
        <v>318</v>
      </c>
    </row>
    <row r="59" spans="1:9">
      <c r="B59" s="20" t="s">
        <v>319</v>
      </c>
    </row>
    <row r="60" spans="1:9">
      <c r="B60" s="20" t="s">
        <v>315</v>
      </c>
    </row>
  </sheetData>
  <sheetProtection selectLockedCells="1" selectUnlockedCells="1"/>
  <dataValidations count="2">
    <dataValidation type="list" allowBlank="1" showInputMessage="1" showErrorMessage="1" sqref="B6" xr:uid="{70543515-6ED3-4DA8-9E45-3DD201BD0B15}">
      <formula1>"EXISTING MODEL,MODEL WITH LOWER OPEX,MODEL WITH HIGHER MARGIN, MODEL WITH LOWER OPEX &amp; HIGHER MARGIN"</formula1>
    </dataValidation>
    <dataValidation type="list" allowBlank="1" showInputMessage="1" showErrorMessage="1" sqref="J13" xr:uid="{6EB12E99-A3D1-4870-A053-0232F1356330}">
      <formula1>"90%,95%,100%,105%,110%"</formula1>
    </dataValidation>
  </dataValidations>
  <hyperlinks>
    <hyperlink ref="D15" r:id="rId1" display="SALES@95%" xr:uid="{00000000-0004-0000-0500-000000000000}"/>
    <hyperlink ref="D3" r:id="rId2" display="SALES@95%" xr:uid="{00000000-0004-0000-0500-000001000000}"/>
  </hyperlinks>
  <pageMargins left="0.7" right="0.7" top="0.75" bottom="0.75" header="0.3" footer="0.3"/>
  <pageSetup paperSize="9" orientation="portrait" r:id="rId3"/>
  <drawing r:id="rId4"/>
  <legacy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>
    <pageSetUpPr fitToPage="1"/>
  </sheetPr>
  <dimension ref="B1:Q89"/>
  <sheetViews>
    <sheetView showGridLines="0" topLeftCell="A7" zoomScale="80" zoomScaleNormal="80" zoomScaleSheetLayoutView="100" workbookViewId="0">
      <selection activeCell="D7" sqref="D7"/>
    </sheetView>
  </sheetViews>
  <sheetFormatPr defaultColWidth="10.44140625" defaultRowHeight="15" customHeight="1"/>
  <cols>
    <col min="1" max="1" width="3.21875" style="122" customWidth="1"/>
    <col min="2" max="2" width="4.33203125" style="120" customWidth="1"/>
    <col min="3" max="3" width="23.77734375" style="121" bestFit="1" customWidth="1"/>
    <col min="4" max="8" width="8.21875" style="120" bestFit="1" customWidth="1"/>
    <col min="9" max="10" width="9.5546875" style="120" bestFit="1" customWidth="1"/>
    <col min="11" max="15" width="9.5546875" style="122" bestFit="1" customWidth="1"/>
    <col min="16" max="16384" width="10.44140625" style="122"/>
  </cols>
  <sheetData>
    <row r="1" spans="2:17" s="51" customFormat="1" ht="18.75" customHeight="1">
      <c r="B1" s="47" t="s">
        <v>206</v>
      </c>
      <c r="C1" s="47"/>
      <c r="D1" s="48"/>
      <c r="E1" s="49"/>
      <c r="F1" s="49"/>
      <c r="G1" s="49"/>
      <c r="H1" s="49"/>
      <c r="I1" s="49"/>
      <c r="J1" s="50"/>
    </row>
    <row r="2" spans="2:17" s="51" customFormat="1" ht="12.6" thickBot="1">
      <c r="B2" s="52"/>
      <c r="C2" s="53"/>
      <c r="D2" s="52"/>
      <c r="E2" s="52"/>
      <c r="F2" s="52"/>
      <c r="G2" s="52"/>
      <c r="H2" s="52"/>
      <c r="I2" s="52"/>
      <c r="J2" s="54"/>
      <c r="K2" s="54"/>
      <c r="L2" s="54"/>
      <c r="M2" s="54"/>
      <c r="N2" s="54"/>
      <c r="O2" s="54" t="s">
        <v>165</v>
      </c>
    </row>
    <row r="3" spans="2:17" s="51" customFormat="1" ht="13.5" customHeight="1">
      <c r="B3" s="673" t="s">
        <v>0</v>
      </c>
      <c r="C3" s="674" t="s">
        <v>108</v>
      </c>
      <c r="D3" s="675" t="s">
        <v>192</v>
      </c>
      <c r="E3" s="675" t="s">
        <v>193</v>
      </c>
      <c r="F3" s="675" t="s">
        <v>194</v>
      </c>
      <c r="G3" s="675" t="s">
        <v>195</v>
      </c>
      <c r="H3" s="675" t="s">
        <v>196</v>
      </c>
      <c r="I3" s="676" t="s">
        <v>197</v>
      </c>
      <c r="J3" s="676" t="s">
        <v>198</v>
      </c>
      <c r="K3" s="676" t="s">
        <v>325</v>
      </c>
      <c r="L3" s="676" t="s">
        <v>326</v>
      </c>
      <c r="M3" s="676" t="s">
        <v>327</v>
      </c>
      <c r="N3" s="676" t="s">
        <v>328</v>
      </c>
      <c r="O3" s="677" t="s">
        <v>340</v>
      </c>
    </row>
    <row r="4" spans="2:17" s="51" customFormat="1" ht="13.5" customHeight="1">
      <c r="B4" s="714"/>
      <c r="C4" s="715" t="s">
        <v>207</v>
      </c>
      <c r="D4" s="716">
        <f>'Rollout Plan'!R15</f>
        <v>0</v>
      </c>
      <c r="E4" s="716">
        <f>'Rollout Plan'!S15+D4</f>
        <v>0</v>
      </c>
      <c r="F4" s="716">
        <f>'Rollout Plan'!T15+E4</f>
        <v>0</v>
      </c>
      <c r="G4" s="716">
        <f>'Rollout Plan'!U15+F4</f>
        <v>0</v>
      </c>
      <c r="H4" s="716">
        <f>'Rollout Plan'!V15+G4</f>
        <v>0</v>
      </c>
      <c r="I4" s="716">
        <f>H4</f>
        <v>0</v>
      </c>
      <c r="J4" s="716">
        <f>I4</f>
        <v>0</v>
      </c>
      <c r="K4" s="716">
        <f t="shared" ref="K4:O4" si="0">J4</f>
        <v>0</v>
      </c>
      <c r="L4" s="716">
        <f t="shared" si="0"/>
        <v>0</v>
      </c>
      <c r="M4" s="716">
        <f t="shared" si="0"/>
        <v>0</v>
      </c>
      <c r="N4" s="716">
        <f t="shared" si="0"/>
        <v>0</v>
      </c>
      <c r="O4" s="717">
        <f t="shared" si="0"/>
        <v>0</v>
      </c>
    </row>
    <row r="5" spans="2:17" s="51" customFormat="1" ht="17.25" customHeight="1">
      <c r="B5" s="678">
        <v>1</v>
      </c>
      <c r="C5" s="679" t="s">
        <v>40</v>
      </c>
      <c r="D5" s="680">
        <f>'Plan Working A'!E84+'Plan Working B'!E84+'Plan Working Online'!E49</f>
        <v>0</v>
      </c>
      <c r="E5" s="680" t="e">
        <f>'Plan Working A'!F84+'Plan Working B'!F84+'Plan Working Online'!F49</f>
        <v>#DIV/0!</v>
      </c>
      <c r="F5" s="680" t="e">
        <f>'Plan Working A'!G84+'Plan Working B'!G84+'Plan Working Online'!G49</f>
        <v>#DIV/0!</v>
      </c>
      <c r="G5" s="680" t="e">
        <f>'Plan Working A'!H84+'Plan Working B'!H84+'Plan Working Online'!H49</f>
        <v>#DIV/0!</v>
      </c>
      <c r="H5" s="680" t="e">
        <f>'Plan Working A'!I84+'Plan Working B'!I84+'Plan Working Online'!I49</f>
        <v>#DIV/0!</v>
      </c>
      <c r="I5" s="680" t="e">
        <f>'Plan Working A'!J84+'Plan Working B'!J84+'Plan Working Online'!J49</f>
        <v>#DIV/0!</v>
      </c>
      <c r="J5" s="680" t="e">
        <f>'Plan Working A'!K84+'Plan Working B'!K84+'Plan Working Online'!K49</f>
        <v>#DIV/0!</v>
      </c>
      <c r="K5" s="680" t="e">
        <f>'Plan Working A'!L84+'Plan Working B'!L84+'Plan Working Online'!L49</f>
        <v>#DIV/0!</v>
      </c>
      <c r="L5" s="680" t="e">
        <f>'Plan Working A'!M84+'Plan Working B'!M84+'Plan Working Online'!M49</f>
        <v>#DIV/0!</v>
      </c>
      <c r="M5" s="680" t="e">
        <f>'Plan Working A'!N84+'Plan Working B'!N84+'Plan Working Online'!N49</f>
        <v>#DIV/0!</v>
      </c>
      <c r="N5" s="680" t="e">
        <f>'Plan Working A'!O84+'Plan Working B'!O84+'Plan Working Online'!O49</f>
        <v>#DIV/0!</v>
      </c>
      <c r="O5" s="681" t="e">
        <f>'Plan Working A'!P84+'Plan Working B'!P84+'Plan Working Online'!P49</f>
        <v>#DIV/0!</v>
      </c>
      <c r="Q5" s="730" t="e">
        <f>'P&amp;L A'!O5+'P&amp;L B'!O5+'P&amp;L Online + Unit Econ'!O4-O5</f>
        <v>#DIV/0!</v>
      </c>
    </row>
    <row r="6" spans="2:17" s="77" customFormat="1" ht="17.25" customHeight="1">
      <c r="B6" s="682"/>
      <c r="C6" s="683" t="s">
        <v>205</v>
      </c>
      <c r="D6" s="684"/>
      <c r="E6" s="684" t="e">
        <f>E5/D5-1</f>
        <v>#DIV/0!</v>
      </c>
      <c r="F6" s="684" t="e">
        <f t="shared" ref="F6:O6" si="1">F5/E5-1</f>
        <v>#DIV/0!</v>
      </c>
      <c r="G6" s="684" t="e">
        <f t="shared" si="1"/>
        <v>#DIV/0!</v>
      </c>
      <c r="H6" s="684" t="e">
        <f t="shared" si="1"/>
        <v>#DIV/0!</v>
      </c>
      <c r="I6" s="684" t="e">
        <f t="shared" si="1"/>
        <v>#DIV/0!</v>
      </c>
      <c r="J6" s="684" t="e">
        <f t="shared" si="1"/>
        <v>#DIV/0!</v>
      </c>
      <c r="K6" s="684" t="e">
        <f t="shared" si="1"/>
        <v>#DIV/0!</v>
      </c>
      <c r="L6" s="684" t="e">
        <f t="shared" si="1"/>
        <v>#DIV/0!</v>
      </c>
      <c r="M6" s="684" t="e">
        <f t="shared" si="1"/>
        <v>#DIV/0!</v>
      </c>
      <c r="N6" s="684" t="e">
        <f t="shared" si="1"/>
        <v>#DIV/0!</v>
      </c>
      <c r="O6" s="685" t="e">
        <f t="shared" si="1"/>
        <v>#DIV/0!</v>
      </c>
    </row>
    <row r="7" spans="2:17" s="77" customFormat="1" ht="17.25" customHeight="1">
      <c r="B7" s="682"/>
      <c r="C7" s="683" t="s">
        <v>209</v>
      </c>
      <c r="D7" s="718">
        <f>D5/365*10^5/('Plan Working A'!E279+'Plan Working B'!E279+1)</f>
        <v>0</v>
      </c>
      <c r="E7" s="718" t="e">
        <f>E5/365*10^5/('Plan Working A'!F279+'Plan Working B'!F279+1)</f>
        <v>#DIV/0!</v>
      </c>
      <c r="F7" s="718" t="e">
        <f>F5/365*10^5/('Plan Working A'!G279+'Plan Working B'!G279+1)</f>
        <v>#DIV/0!</v>
      </c>
      <c r="G7" s="718" t="e">
        <f>G5/365*10^5/('Plan Working A'!H279+'Plan Working B'!H279+1)</f>
        <v>#DIV/0!</v>
      </c>
      <c r="H7" s="718" t="e">
        <f>H5/365*10^5/('Plan Working A'!I279+'Plan Working B'!I279+1)</f>
        <v>#DIV/0!</v>
      </c>
      <c r="I7" s="718" t="e">
        <f>I5/365*10^5/('Plan Working A'!J279+'Plan Working B'!J279+1)</f>
        <v>#DIV/0!</v>
      </c>
      <c r="J7" s="718" t="e">
        <f>J5/365*10^5/('Plan Working A'!K279+'Plan Working B'!K279+1)</f>
        <v>#DIV/0!</v>
      </c>
      <c r="K7" s="718" t="e">
        <f>K5/365*10^5/('Plan Working A'!L279+'Plan Working B'!L279+1)</f>
        <v>#DIV/0!</v>
      </c>
      <c r="L7" s="718" t="e">
        <f>L5/365*10^5/('Plan Working A'!M279+'Plan Working B'!M279+1)</f>
        <v>#DIV/0!</v>
      </c>
      <c r="M7" s="718" t="e">
        <f>M5/365*10^5/('Plan Working A'!N279+'Plan Working B'!N279+1)</f>
        <v>#DIV/0!</v>
      </c>
      <c r="N7" s="718" t="e">
        <f>N5/365*10^5/('Plan Working A'!O279+'Plan Working B'!O279+1)</f>
        <v>#DIV/0!</v>
      </c>
      <c r="O7" s="719" t="e">
        <f>O5/365*10^5/('Plan Working A'!P279+'Plan Working B'!P279+1)</f>
        <v>#DIV/0!</v>
      </c>
      <c r="Q7" s="730" t="e">
        <f>'P&amp;L A'!O7+'P&amp;L B'!O7+'P&amp;L Online + Unit Econ'!O6-O7</f>
        <v>#DIV/0!</v>
      </c>
    </row>
    <row r="8" spans="2:17" s="51" customFormat="1" ht="17.25" customHeight="1">
      <c r="B8" s="678">
        <f>B5+1</f>
        <v>2</v>
      </c>
      <c r="C8" s="679" t="s">
        <v>199</v>
      </c>
      <c r="D8" s="720">
        <f>D5-'Plan Working A'!E103-'Plan Working B'!E103-'Plan Working Online'!E28</f>
        <v>0</v>
      </c>
      <c r="E8" s="720" t="e">
        <f>E5-'Plan Working A'!F103-'Plan Working B'!F103-'Plan Working Online'!F28</f>
        <v>#DIV/0!</v>
      </c>
      <c r="F8" s="720" t="e">
        <f>F5-'Plan Working A'!G103-'Plan Working B'!G103-'Plan Working Online'!G28</f>
        <v>#DIV/0!</v>
      </c>
      <c r="G8" s="720" t="e">
        <f>G5-'Plan Working A'!H103-'Plan Working B'!H103-'Plan Working Online'!H28</f>
        <v>#DIV/0!</v>
      </c>
      <c r="H8" s="720" t="e">
        <f>H5-'Plan Working A'!I103-'Plan Working B'!I103-'Plan Working Online'!I28</f>
        <v>#DIV/0!</v>
      </c>
      <c r="I8" s="720" t="e">
        <f>I5-'Plan Working A'!J103-'Plan Working B'!J103-'Plan Working Online'!J28</f>
        <v>#DIV/0!</v>
      </c>
      <c r="J8" s="720" t="e">
        <f>J5-'Plan Working A'!K103-'Plan Working B'!K103-'Plan Working Online'!K28</f>
        <v>#DIV/0!</v>
      </c>
      <c r="K8" s="720" t="e">
        <f>K5-'Plan Working A'!L103-'Plan Working B'!L103-'Plan Working Online'!L28</f>
        <v>#DIV/0!</v>
      </c>
      <c r="L8" s="720" t="e">
        <f>L5-'Plan Working A'!M103-'Plan Working B'!M103-'Plan Working Online'!M28</f>
        <v>#DIV/0!</v>
      </c>
      <c r="M8" s="720" t="e">
        <f>M5-'Plan Working A'!N103-'Plan Working B'!N103-'Plan Working Online'!N28</f>
        <v>#DIV/0!</v>
      </c>
      <c r="N8" s="720" t="e">
        <f>N5-'Plan Working A'!O103-'Plan Working B'!O103-'Plan Working Online'!O28</f>
        <v>#DIV/0!</v>
      </c>
      <c r="O8" s="721" t="e">
        <f>O5-'Plan Working A'!P103-'Plan Working B'!P103-'Plan Working Online'!P28</f>
        <v>#DIV/0!</v>
      </c>
      <c r="Q8" s="730" t="e">
        <f>'P&amp;L A'!O8+'P&amp;L B'!O8+'P&amp;L Online + Unit Econ'!O7-O8</f>
        <v>#DIV/0!</v>
      </c>
    </row>
    <row r="9" spans="2:17" s="77" customFormat="1" ht="17.25" customHeight="1">
      <c r="B9" s="682"/>
      <c r="C9" s="683"/>
      <c r="D9" s="688" t="e">
        <f>D8/D$5</f>
        <v>#DIV/0!</v>
      </c>
      <c r="E9" s="688" t="e">
        <f t="shared" ref="E9:O9" si="2">E8/E$5</f>
        <v>#DIV/0!</v>
      </c>
      <c r="F9" s="689" t="e">
        <f t="shared" si="2"/>
        <v>#DIV/0!</v>
      </c>
      <c r="G9" s="689" t="e">
        <f t="shared" si="2"/>
        <v>#DIV/0!</v>
      </c>
      <c r="H9" s="689" t="e">
        <f t="shared" si="2"/>
        <v>#DIV/0!</v>
      </c>
      <c r="I9" s="688" t="e">
        <f t="shared" si="2"/>
        <v>#DIV/0!</v>
      </c>
      <c r="J9" s="688" t="e">
        <f t="shared" si="2"/>
        <v>#DIV/0!</v>
      </c>
      <c r="K9" s="688" t="e">
        <f t="shared" si="2"/>
        <v>#DIV/0!</v>
      </c>
      <c r="L9" s="688" t="e">
        <f t="shared" si="2"/>
        <v>#DIV/0!</v>
      </c>
      <c r="M9" s="688" t="e">
        <f t="shared" si="2"/>
        <v>#DIV/0!</v>
      </c>
      <c r="N9" s="688" t="e">
        <f t="shared" si="2"/>
        <v>#DIV/0!</v>
      </c>
      <c r="O9" s="690" t="e">
        <f t="shared" si="2"/>
        <v>#DIV/0!</v>
      </c>
    </row>
    <row r="10" spans="2:17" s="51" customFormat="1" ht="17.25" customHeight="1">
      <c r="B10" s="678">
        <f>B8+1</f>
        <v>3</v>
      </c>
      <c r="C10" s="679" t="s">
        <v>43</v>
      </c>
      <c r="D10" s="680">
        <f>'Plan Working A'!E122+'Plan Working B'!E122</f>
        <v>0</v>
      </c>
      <c r="E10" s="680" t="e">
        <f>'Plan Working A'!F122+'Plan Working B'!F122</f>
        <v>#DIV/0!</v>
      </c>
      <c r="F10" s="680" t="e">
        <f>'Plan Working A'!G122+'Plan Working B'!G122</f>
        <v>#DIV/0!</v>
      </c>
      <c r="G10" s="680" t="e">
        <f>'Plan Working A'!H122+'Plan Working B'!H122</f>
        <v>#DIV/0!</v>
      </c>
      <c r="H10" s="680" t="e">
        <f>'Plan Working A'!I122+'Plan Working B'!I122</f>
        <v>#DIV/0!</v>
      </c>
      <c r="I10" s="680" t="e">
        <f>'Plan Working A'!J122+'Plan Working B'!J122</f>
        <v>#DIV/0!</v>
      </c>
      <c r="J10" s="680" t="e">
        <f>'Plan Working A'!K122+'Plan Working B'!K122</f>
        <v>#DIV/0!</v>
      </c>
      <c r="K10" s="680" t="e">
        <f>'Plan Working A'!L122+'Plan Working B'!L122</f>
        <v>#DIV/0!</v>
      </c>
      <c r="L10" s="680" t="e">
        <f>'Plan Working A'!M122+'Plan Working B'!M122</f>
        <v>#DIV/0!</v>
      </c>
      <c r="M10" s="680" t="e">
        <f>'Plan Working A'!N122+'Plan Working B'!N122</f>
        <v>#DIV/0!</v>
      </c>
      <c r="N10" s="680" t="e">
        <f>'Plan Working A'!O122+'Plan Working B'!O122</f>
        <v>#DIV/0!</v>
      </c>
      <c r="O10" s="681" t="e">
        <f>'Plan Working A'!P122+'Plan Working B'!P122</f>
        <v>#DIV/0!</v>
      </c>
      <c r="Q10" s="730" t="e">
        <f>'P&amp;L A'!O10+'P&amp;L B'!O10-O10</f>
        <v>#DIV/0!</v>
      </c>
    </row>
    <row r="11" spans="2:17" s="77" customFormat="1" ht="17.25" customHeight="1">
      <c r="B11" s="682"/>
      <c r="C11" s="683"/>
      <c r="D11" s="688" t="e">
        <f>D10/D$5</f>
        <v>#DIV/0!</v>
      </c>
      <c r="E11" s="688" t="e">
        <f t="shared" ref="E11:O11" si="3">E10/E$5</f>
        <v>#DIV/0!</v>
      </c>
      <c r="F11" s="689" t="e">
        <f t="shared" si="3"/>
        <v>#DIV/0!</v>
      </c>
      <c r="G11" s="689" t="e">
        <f t="shared" si="3"/>
        <v>#DIV/0!</v>
      </c>
      <c r="H11" s="689" t="e">
        <f t="shared" si="3"/>
        <v>#DIV/0!</v>
      </c>
      <c r="I11" s="688" t="e">
        <f t="shared" si="3"/>
        <v>#DIV/0!</v>
      </c>
      <c r="J11" s="688" t="e">
        <f t="shared" si="3"/>
        <v>#DIV/0!</v>
      </c>
      <c r="K11" s="688" t="e">
        <f t="shared" si="3"/>
        <v>#DIV/0!</v>
      </c>
      <c r="L11" s="688" t="e">
        <f t="shared" si="3"/>
        <v>#DIV/0!</v>
      </c>
      <c r="M11" s="688" t="e">
        <f t="shared" si="3"/>
        <v>#DIV/0!</v>
      </c>
      <c r="N11" s="688" t="e">
        <f t="shared" si="3"/>
        <v>#DIV/0!</v>
      </c>
      <c r="O11" s="690" t="e">
        <f t="shared" si="3"/>
        <v>#DIV/0!</v>
      </c>
    </row>
    <row r="12" spans="2:17" s="92" customFormat="1" ht="17.25" customHeight="1">
      <c r="B12" s="691">
        <f t="shared" ref="B12" si="4">B10+1</f>
        <v>4</v>
      </c>
      <c r="C12" s="692" t="s">
        <v>200</v>
      </c>
      <c r="D12" s="693">
        <f>D8+D10</f>
        <v>0</v>
      </c>
      <c r="E12" s="693" t="e">
        <f t="shared" ref="E12:O12" si="5">E8+E10</f>
        <v>#DIV/0!</v>
      </c>
      <c r="F12" s="693" t="e">
        <f t="shared" si="5"/>
        <v>#DIV/0!</v>
      </c>
      <c r="G12" s="693" t="e">
        <f t="shared" si="5"/>
        <v>#DIV/0!</v>
      </c>
      <c r="H12" s="693" t="e">
        <f t="shared" si="5"/>
        <v>#DIV/0!</v>
      </c>
      <c r="I12" s="693" t="e">
        <f t="shared" si="5"/>
        <v>#DIV/0!</v>
      </c>
      <c r="J12" s="693" t="e">
        <f t="shared" si="5"/>
        <v>#DIV/0!</v>
      </c>
      <c r="K12" s="693" t="e">
        <f t="shared" si="5"/>
        <v>#DIV/0!</v>
      </c>
      <c r="L12" s="693" t="e">
        <f t="shared" si="5"/>
        <v>#DIV/0!</v>
      </c>
      <c r="M12" s="693" t="e">
        <f t="shared" si="5"/>
        <v>#DIV/0!</v>
      </c>
      <c r="N12" s="693" t="e">
        <f t="shared" si="5"/>
        <v>#DIV/0!</v>
      </c>
      <c r="O12" s="694" t="e">
        <f t="shared" si="5"/>
        <v>#DIV/0!</v>
      </c>
      <c r="Q12" s="730" t="e">
        <f>'P&amp;L A'!O12+'P&amp;L B'!O12+'P&amp;L Online + Unit Econ'!O9-O12</f>
        <v>#DIV/0!</v>
      </c>
    </row>
    <row r="13" spans="2:17" s="95" customFormat="1" ht="17.25" customHeight="1">
      <c r="B13" s="695"/>
      <c r="C13" s="696"/>
      <c r="D13" s="688" t="e">
        <f>D12/D$5</f>
        <v>#DIV/0!</v>
      </c>
      <c r="E13" s="688" t="e">
        <f t="shared" ref="E13:O13" si="6">E12/E$5</f>
        <v>#DIV/0!</v>
      </c>
      <c r="F13" s="689" t="e">
        <f t="shared" si="6"/>
        <v>#DIV/0!</v>
      </c>
      <c r="G13" s="689" t="e">
        <f t="shared" si="6"/>
        <v>#DIV/0!</v>
      </c>
      <c r="H13" s="689" t="e">
        <f t="shared" si="6"/>
        <v>#DIV/0!</v>
      </c>
      <c r="I13" s="688" t="e">
        <f t="shared" si="6"/>
        <v>#DIV/0!</v>
      </c>
      <c r="J13" s="688" t="e">
        <f t="shared" si="6"/>
        <v>#DIV/0!</v>
      </c>
      <c r="K13" s="688" t="e">
        <f t="shared" si="6"/>
        <v>#DIV/0!</v>
      </c>
      <c r="L13" s="688" t="e">
        <f t="shared" si="6"/>
        <v>#DIV/0!</v>
      </c>
      <c r="M13" s="688" t="e">
        <f t="shared" si="6"/>
        <v>#DIV/0!</v>
      </c>
      <c r="N13" s="688" t="e">
        <f t="shared" si="6"/>
        <v>#DIV/0!</v>
      </c>
      <c r="O13" s="690" t="e">
        <f t="shared" si="6"/>
        <v>#DIV/0!</v>
      </c>
    </row>
    <row r="14" spans="2:17" s="51" customFormat="1" ht="17.25" customHeight="1">
      <c r="B14" s="678">
        <f>B12+1</f>
        <v>5</v>
      </c>
      <c r="C14" s="679" t="s">
        <v>415</v>
      </c>
      <c r="D14" s="680">
        <f>'Plan Working A'!E154+'Plan Working B'!E154+'Plan Working Online'!E80</f>
        <v>0</v>
      </c>
      <c r="E14" s="680" t="e">
        <f>'Plan Working A'!F154+'Plan Working B'!F154+'Plan Working Online'!F80</f>
        <v>#DIV/0!</v>
      </c>
      <c r="F14" s="680" t="e">
        <f>'Plan Working A'!G154+'Plan Working B'!G154+'Plan Working Online'!G80</f>
        <v>#DIV/0!</v>
      </c>
      <c r="G14" s="680" t="e">
        <f>'Plan Working A'!H154+'Plan Working B'!H154+'Plan Working Online'!H80</f>
        <v>#DIV/0!</v>
      </c>
      <c r="H14" s="680" t="e">
        <f>'Plan Working A'!I154+'Plan Working B'!I154+'Plan Working Online'!I80</f>
        <v>#DIV/0!</v>
      </c>
      <c r="I14" s="680" t="e">
        <f>'Plan Working A'!J154+'Plan Working B'!J154+'Plan Working Online'!J80</f>
        <v>#DIV/0!</v>
      </c>
      <c r="J14" s="680" t="e">
        <f>'Plan Working A'!K154+'Plan Working B'!K154+'Plan Working Online'!K80</f>
        <v>#DIV/0!</v>
      </c>
      <c r="K14" s="680" t="e">
        <f>'Plan Working A'!L154+'Plan Working B'!L154+'Plan Working Online'!L80</f>
        <v>#DIV/0!</v>
      </c>
      <c r="L14" s="680" t="e">
        <f>'Plan Working A'!M154+'Plan Working B'!M154+'Plan Working Online'!M80</f>
        <v>#DIV/0!</v>
      </c>
      <c r="M14" s="680" t="e">
        <f>'Plan Working A'!N154+'Plan Working B'!N154+'Plan Working Online'!N80</f>
        <v>#DIV/0!</v>
      </c>
      <c r="N14" s="680" t="e">
        <f>'Plan Working A'!O154+'Plan Working B'!O154+'Plan Working Online'!O80</f>
        <v>#DIV/0!</v>
      </c>
      <c r="O14" s="681" t="e">
        <f>'Plan Working A'!P154+'Plan Working B'!P154+'Plan Working Online'!P80</f>
        <v>#DIV/0!</v>
      </c>
      <c r="Q14" s="730" t="e">
        <f>'P&amp;L A'!O14+'P&amp;L B'!O14+'P&amp;L Online + Unit Econ'!O11-O14</f>
        <v>#DIV/0!</v>
      </c>
    </row>
    <row r="15" spans="2:17" s="98" customFormat="1" ht="17.25" customHeight="1">
      <c r="B15" s="697"/>
      <c r="C15" s="698"/>
      <c r="D15" s="688" t="e">
        <f>D14/D$5</f>
        <v>#DIV/0!</v>
      </c>
      <c r="E15" s="688" t="e">
        <f t="shared" ref="E15:O15" si="7">E14/E$5</f>
        <v>#DIV/0!</v>
      </c>
      <c r="F15" s="689" t="e">
        <f t="shared" si="7"/>
        <v>#DIV/0!</v>
      </c>
      <c r="G15" s="689" t="e">
        <f t="shared" si="7"/>
        <v>#DIV/0!</v>
      </c>
      <c r="H15" s="689" t="e">
        <f t="shared" si="7"/>
        <v>#DIV/0!</v>
      </c>
      <c r="I15" s="688" t="e">
        <f t="shared" si="7"/>
        <v>#DIV/0!</v>
      </c>
      <c r="J15" s="688" t="e">
        <f t="shared" si="7"/>
        <v>#DIV/0!</v>
      </c>
      <c r="K15" s="688" t="e">
        <f t="shared" si="7"/>
        <v>#DIV/0!</v>
      </c>
      <c r="L15" s="688" t="e">
        <f t="shared" si="7"/>
        <v>#DIV/0!</v>
      </c>
      <c r="M15" s="688" t="e">
        <f t="shared" si="7"/>
        <v>#DIV/0!</v>
      </c>
      <c r="N15" s="688" t="e">
        <f t="shared" si="7"/>
        <v>#DIV/0!</v>
      </c>
      <c r="O15" s="690" t="e">
        <f t="shared" si="7"/>
        <v>#DIV/0!</v>
      </c>
    </row>
    <row r="16" spans="2:17" s="51" customFormat="1" ht="17.25" customHeight="1">
      <c r="B16" s="678">
        <f>B14+1</f>
        <v>6</v>
      </c>
      <c r="C16" s="679" t="s">
        <v>31</v>
      </c>
      <c r="D16" s="680">
        <f>'Plan Working A'!E176+'Plan Working B'!E176</f>
        <v>0</v>
      </c>
      <c r="E16" s="680" t="e">
        <f>'Plan Working A'!F176+'Plan Working B'!F176</f>
        <v>#DIV/0!</v>
      </c>
      <c r="F16" s="680" t="e">
        <f>'Plan Working A'!G176+'Plan Working B'!G176</f>
        <v>#DIV/0!</v>
      </c>
      <c r="G16" s="680" t="e">
        <f>'Plan Working A'!H176+'Plan Working B'!H176</f>
        <v>#DIV/0!</v>
      </c>
      <c r="H16" s="680" t="e">
        <f>'Plan Working A'!I176+'Plan Working B'!I176</f>
        <v>#DIV/0!</v>
      </c>
      <c r="I16" s="680" t="e">
        <f>'Plan Working A'!J176+'Plan Working B'!J176</f>
        <v>#DIV/0!</v>
      </c>
      <c r="J16" s="680" t="e">
        <f>'Plan Working A'!K176+'Plan Working B'!K176</f>
        <v>#DIV/0!</v>
      </c>
      <c r="K16" s="680" t="e">
        <f>'Plan Working A'!L176+'Plan Working B'!L176</f>
        <v>#DIV/0!</v>
      </c>
      <c r="L16" s="680" t="e">
        <f>'Plan Working A'!M176+'Plan Working B'!M176</f>
        <v>#DIV/0!</v>
      </c>
      <c r="M16" s="680" t="e">
        <f>'Plan Working A'!N176+'Plan Working B'!N176</f>
        <v>#DIV/0!</v>
      </c>
      <c r="N16" s="680" t="e">
        <f>'Plan Working A'!O176+'Plan Working B'!O176</f>
        <v>#DIV/0!</v>
      </c>
      <c r="O16" s="681" t="e">
        <f>'Plan Working A'!P176+'Plan Working B'!P176</f>
        <v>#DIV/0!</v>
      </c>
      <c r="Q16" s="730" t="e">
        <f>'P&amp;L A'!O16+'P&amp;L B'!O16-O16</f>
        <v>#DIV/0!</v>
      </c>
    </row>
    <row r="17" spans="2:17" s="51" customFormat="1" ht="17.25" customHeight="1">
      <c r="B17" s="678"/>
      <c r="C17" s="679"/>
      <c r="D17" s="688" t="e">
        <f>D16/D$5</f>
        <v>#DIV/0!</v>
      </c>
      <c r="E17" s="688" t="e">
        <f t="shared" ref="E17:O17" si="8">E16/E$5</f>
        <v>#DIV/0!</v>
      </c>
      <c r="F17" s="689" t="e">
        <f t="shared" si="8"/>
        <v>#DIV/0!</v>
      </c>
      <c r="G17" s="689" t="e">
        <f t="shared" si="8"/>
        <v>#DIV/0!</v>
      </c>
      <c r="H17" s="689" t="e">
        <f t="shared" si="8"/>
        <v>#DIV/0!</v>
      </c>
      <c r="I17" s="688" t="e">
        <f t="shared" si="8"/>
        <v>#DIV/0!</v>
      </c>
      <c r="J17" s="688" t="e">
        <f t="shared" si="8"/>
        <v>#DIV/0!</v>
      </c>
      <c r="K17" s="688" t="e">
        <f t="shared" si="8"/>
        <v>#DIV/0!</v>
      </c>
      <c r="L17" s="688" t="e">
        <f t="shared" si="8"/>
        <v>#DIV/0!</v>
      </c>
      <c r="M17" s="688" t="e">
        <f t="shared" si="8"/>
        <v>#DIV/0!</v>
      </c>
      <c r="N17" s="688" t="e">
        <f t="shared" si="8"/>
        <v>#DIV/0!</v>
      </c>
      <c r="O17" s="690" t="e">
        <f t="shared" si="8"/>
        <v>#DIV/0!</v>
      </c>
    </row>
    <row r="18" spans="2:17" s="51" customFormat="1" ht="17.25" customHeight="1">
      <c r="B18" s="678">
        <f>B16+1</f>
        <v>7</v>
      </c>
      <c r="C18" s="679" t="s">
        <v>32</v>
      </c>
      <c r="D18" s="680">
        <f>'Plan Working A'!E186+'Plan Working B'!E186</f>
        <v>0</v>
      </c>
      <c r="E18" s="680" t="e">
        <f>'Plan Working A'!F186+'Plan Working B'!F186</f>
        <v>#DIV/0!</v>
      </c>
      <c r="F18" s="680" t="e">
        <f>'Plan Working A'!G186+'Plan Working B'!G186</f>
        <v>#DIV/0!</v>
      </c>
      <c r="G18" s="680" t="e">
        <f>'Plan Working A'!H186+'Plan Working B'!H186</f>
        <v>#DIV/0!</v>
      </c>
      <c r="H18" s="680" t="e">
        <f>'Plan Working A'!I186+'Plan Working B'!I186</f>
        <v>#DIV/0!</v>
      </c>
      <c r="I18" s="680" t="e">
        <f>'Plan Working A'!J186+'Plan Working B'!J186</f>
        <v>#DIV/0!</v>
      </c>
      <c r="J18" s="680" t="e">
        <f>'Plan Working A'!K186+'Plan Working B'!K186</f>
        <v>#DIV/0!</v>
      </c>
      <c r="K18" s="680" t="e">
        <f>'Plan Working A'!L186+'Plan Working B'!L186</f>
        <v>#DIV/0!</v>
      </c>
      <c r="L18" s="680" t="e">
        <f>'Plan Working A'!M186+'Plan Working B'!M186</f>
        <v>#DIV/0!</v>
      </c>
      <c r="M18" s="680" t="e">
        <f>'Plan Working A'!N186+'Plan Working B'!N186</f>
        <v>#DIV/0!</v>
      </c>
      <c r="N18" s="680" t="e">
        <f>'Plan Working A'!O186+'Plan Working B'!O186</f>
        <v>#DIV/0!</v>
      </c>
      <c r="O18" s="681" t="e">
        <f>'Plan Working A'!P186+'Plan Working B'!P186</f>
        <v>#DIV/0!</v>
      </c>
      <c r="Q18" s="730" t="e">
        <f>'P&amp;L A'!O18+'P&amp;L B'!O18-O18</f>
        <v>#DIV/0!</v>
      </c>
    </row>
    <row r="19" spans="2:17" s="51" customFormat="1" ht="17.25" customHeight="1">
      <c r="B19" s="678"/>
      <c r="C19" s="679"/>
      <c r="D19" s="688" t="e">
        <f>D18/D$5</f>
        <v>#DIV/0!</v>
      </c>
      <c r="E19" s="688" t="e">
        <f t="shared" ref="E19:O19" si="9">E18/E$5</f>
        <v>#DIV/0!</v>
      </c>
      <c r="F19" s="689" t="e">
        <f t="shared" si="9"/>
        <v>#DIV/0!</v>
      </c>
      <c r="G19" s="689" t="e">
        <f t="shared" si="9"/>
        <v>#DIV/0!</v>
      </c>
      <c r="H19" s="689" t="e">
        <f t="shared" si="9"/>
        <v>#DIV/0!</v>
      </c>
      <c r="I19" s="688" t="e">
        <f t="shared" si="9"/>
        <v>#DIV/0!</v>
      </c>
      <c r="J19" s="688" t="e">
        <f t="shared" si="9"/>
        <v>#DIV/0!</v>
      </c>
      <c r="K19" s="688" t="e">
        <f t="shared" si="9"/>
        <v>#DIV/0!</v>
      </c>
      <c r="L19" s="688" t="e">
        <f t="shared" si="9"/>
        <v>#DIV/0!</v>
      </c>
      <c r="M19" s="688" t="e">
        <f t="shared" si="9"/>
        <v>#DIV/0!</v>
      </c>
      <c r="N19" s="688" t="e">
        <f t="shared" si="9"/>
        <v>#DIV/0!</v>
      </c>
      <c r="O19" s="690" t="e">
        <f t="shared" si="9"/>
        <v>#DIV/0!</v>
      </c>
    </row>
    <row r="20" spans="2:17" s="51" customFormat="1" ht="17.25" customHeight="1">
      <c r="B20" s="678">
        <f>B18+1</f>
        <v>8</v>
      </c>
      <c r="C20" s="679" t="s">
        <v>33</v>
      </c>
      <c r="D20" s="680">
        <f>'Plan Working A'!E203+'Plan Working B'!E203+'Plan Working Online'!E66</f>
        <v>0</v>
      </c>
      <c r="E20" s="680" t="e">
        <f>'Plan Working A'!F203+'Plan Working B'!F203+'Plan Working Online'!F66</f>
        <v>#DIV/0!</v>
      </c>
      <c r="F20" s="680" t="e">
        <f>'Plan Working A'!G203+'Plan Working B'!G203+'Plan Working Online'!G66</f>
        <v>#DIV/0!</v>
      </c>
      <c r="G20" s="680" t="e">
        <f>'Plan Working A'!H203+'Plan Working B'!H203+'Plan Working Online'!H66</f>
        <v>#DIV/0!</v>
      </c>
      <c r="H20" s="680" t="e">
        <f>'Plan Working A'!I203+'Plan Working B'!I203+'Plan Working Online'!I66</f>
        <v>#DIV/0!</v>
      </c>
      <c r="I20" s="680" t="e">
        <f>'Plan Working A'!J203+'Plan Working B'!J203+'Plan Working Online'!J66</f>
        <v>#DIV/0!</v>
      </c>
      <c r="J20" s="680" t="e">
        <f>'Plan Working A'!K203+'Plan Working B'!K203+'Plan Working Online'!K66</f>
        <v>#DIV/0!</v>
      </c>
      <c r="K20" s="680" t="e">
        <f>'Plan Working A'!L203+'Plan Working B'!L203+'Plan Working Online'!L66</f>
        <v>#DIV/0!</v>
      </c>
      <c r="L20" s="680" t="e">
        <f>'Plan Working A'!M203+'Plan Working B'!M203+'Plan Working Online'!M66</f>
        <v>#DIV/0!</v>
      </c>
      <c r="M20" s="680" t="e">
        <f>'Plan Working A'!N203+'Plan Working B'!N203+'Plan Working Online'!N66</f>
        <v>#DIV/0!</v>
      </c>
      <c r="N20" s="680" t="e">
        <f>'Plan Working A'!O203+'Plan Working B'!O203+'Plan Working Online'!O66</f>
        <v>#DIV/0!</v>
      </c>
      <c r="O20" s="681" t="e">
        <f>'Plan Working A'!P203+'Plan Working B'!P203+'Plan Working Online'!P66</f>
        <v>#DIV/0!</v>
      </c>
      <c r="Q20" s="730" t="e">
        <f>'P&amp;L A'!O20+'P&amp;L B'!O20+'P&amp;L Online + Unit Econ'!O17-O20</f>
        <v>#DIV/0!</v>
      </c>
    </row>
    <row r="21" spans="2:17" s="98" customFormat="1" ht="17.25" customHeight="1">
      <c r="B21" s="697"/>
      <c r="C21" s="698"/>
      <c r="D21" s="688" t="e">
        <f>D20/D$5</f>
        <v>#DIV/0!</v>
      </c>
      <c r="E21" s="688" t="e">
        <f t="shared" ref="E21:O21" si="10">E20/E$5</f>
        <v>#DIV/0!</v>
      </c>
      <c r="F21" s="688" t="e">
        <f t="shared" si="10"/>
        <v>#DIV/0!</v>
      </c>
      <c r="G21" s="688" t="e">
        <f t="shared" si="10"/>
        <v>#DIV/0!</v>
      </c>
      <c r="H21" s="688" t="e">
        <f t="shared" si="10"/>
        <v>#DIV/0!</v>
      </c>
      <c r="I21" s="688" t="e">
        <f t="shared" si="10"/>
        <v>#DIV/0!</v>
      </c>
      <c r="J21" s="688" t="e">
        <f t="shared" si="10"/>
        <v>#DIV/0!</v>
      </c>
      <c r="K21" s="688" t="e">
        <f t="shared" si="10"/>
        <v>#DIV/0!</v>
      </c>
      <c r="L21" s="688" t="e">
        <f t="shared" si="10"/>
        <v>#DIV/0!</v>
      </c>
      <c r="M21" s="688" t="e">
        <f t="shared" si="10"/>
        <v>#DIV/0!</v>
      </c>
      <c r="N21" s="688" t="e">
        <f t="shared" si="10"/>
        <v>#DIV/0!</v>
      </c>
      <c r="O21" s="690" t="e">
        <f t="shared" si="10"/>
        <v>#DIV/0!</v>
      </c>
    </row>
    <row r="22" spans="2:17" s="51" customFormat="1" ht="17.25" customHeight="1">
      <c r="B22" s="678">
        <f>B20+1</f>
        <v>9</v>
      </c>
      <c r="C22" s="679" t="s">
        <v>35</v>
      </c>
      <c r="D22" s="699">
        <f>'Plan Working A'!E223+'Plan Working B'!E223+'Plan Working Online'!E73</f>
        <v>0</v>
      </c>
      <c r="E22" s="699" t="e">
        <f>'Plan Working A'!F223+'Plan Working B'!F223+'Plan Working Online'!F73</f>
        <v>#DIV/0!</v>
      </c>
      <c r="F22" s="699" t="e">
        <f>'Plan Working A'!G223+'Plan Working B'!G223+'Plan Working Online'!G73</f>
        <v>#DIV/0!</v>
      </c>
      <c r="G22" s="699" t="e">
        <f>'Plan Working A'!H223+'Plan Working B'!H223+'Plan Working Online'!H73</f>
        <v>#DIV/0!</v>
      </c>
      <c r="H22" s="699" t="e">
        <f>'Plan Working A'!I223+'Plan Working B'!I223+'Plan Working Online'!I73</f>
        <v>#DIV/0!</v>
      </c>
      <c r="I22" s="699" t="e">
        <f>'Plan Working A'!J223+'Plan Working B'!J223+'Plan Working Online'!J73</f>
        <v>#DIV/0!</v>
      </c>
      <c r="J22" s="699" t="e">
        <f>'Plan Working A'!K223+'Plan Working B'!K223+'Plan Working Online'!K73</f>
        <v>#DIV/0!</v>
      </c>
      <c r="K22" s="699" t="e">
        <f>'Plan Working A'!L223+'Plan Working B'!L223+'Plan Working Online'!L73</f>
        <v>#DIV/0!</v>
      </c>
      <c r="L22" s="699" t="e">
        <f>'Plan Working A'!M223+'Plan Working B'!M223+'Plan Working Online'!M73</f>
        <v>#DIV/0!</v>
      </c>
      <c r="M22" s="699" t="e">
        <f>'Plan Working A'!N223+'Plan Working B'!N223+'Plan Working Online'!N73</f>
        <v>#DIV/0!</v>
      </c>
      <c r="N22" s="699" t="e">
        <f>'Plan Working A'!O223+'Plan Working B'!O223+'Plan Working Online'!O73</f>
        <v>#DIV/0!</v>
      </c>
      <c r="O22" s="700" t="e">
        <f>'Plan Working A'!P223+'Plan Working B'!P223+'Plan Working Online'!P73</f>
        <v>#DIV/0!</v>
      </c>
      <c r="Q22" s="730" t="e">
        <f>'P&amp;L A'!O22+'P&amp;L B'!O22+'P&amp;L Online + Unit Econ'!O19-O22</f>
        <v>#DIV/0!</v>
      </c>
    </row>
    <row r="23" spans="2:17" s="51" customFormat="1" ht="17.25" customHeight="1">
      <c r="B23" s="678"/>
      <c r="C23" s="679"/>
      <c r="D23" s="688" t="e">
        <f>D22/D$5</f>
        <v>#DIV/0!</v>
      </c>
      <c r="E23" s="688" t="e">
        <f t="shared" ref="E23:O23" si="11">E22/E$5</f>
        <v>#DIV/0!</v>
      </c>
      <c r="F23" s="689" t="e">
        <f t="shared" si="11"/>
        <v>#DIV/0!</v>
      </c>
      <c r="G23" s="689" t="e">
        <f t="shared" si="11"/>
        <v>#DIV/0!</v>
      </c>
      <c r="H23" s="689" t="e">
        <f t="shared" si="11"/>
        <v>#DIV/0!</v>
      </c>
      <c r="I23" s="688" t="e">
        <f t="shared" si="11"/>
        <v>#DIV/0!</v>
      </c>
      <c r="J23" s="688" t="e">
        <f t="shared" si="11"/>
        <v>#DIV/0!</v>
      </c>
      <c r="K23" s="688" t="e">
        <f t="shared" si="11"/>
        <v>#DIV/0!</v>
      </c>
      <c r="L23" s="688" t="e">
        <f t="shared" si="11"/>
        <v>#DIV/0!</v>
      </c>
      <c r="M23" s="688" t="e">
        <f t="shared" si="11"/>
        <v>#DIV/0!</v>
      </c>
      <c r="N23" s="688" t="e">
        <f t="shared" si="11"/>
        <v>#DIV/0!</v>
      </c>
      <c r="O23" s="690" t="e">
        <f t="shared" si="11"/>
        <v>#DIV/0!</v>
      </c>
    </row>
    <row r="24" spans="2:17" s="51" customFormat="1" ht="17.25" customHeight="1">
      <c r="B24" s="678">
        <f>B22+1</f>
        <v>10</v>
      </c>
      <c r="C24" s="679" t="s">
        <v>38</v>
      </c>
      <c r="D24" s="699">
        <f>'Plan Working A'!E232+'Plan Working B'!E232+'Plan Working Online'!E101+'Plan Working Online'!E107+'Plan Working Online'!E94</f>
        <v>0</v>
      </c>
      <c r="E24" s="699" t="e">
        <f>'Plan Working A'!F232+'Plan Working B'!F232+'Plan Working Online'!F101+'Plan Working Online'!F107+'Plan Working Online'!F94</f>
        <v>#DIV/0!</v>
      </c>
      <c r="F24" s="699" t="e">
        <f>'Plan Working A'!G232+'Plan Working B'!G232+'Plan Working Online'!G101+'Plan Working Online'!G107+'Plan Working Online'!G94</f>
        <v>#DIV/0!</v>
      </c>
      <c r="G24" s="699" t="e">
        <f>'Plan Working A'!H232+'Plan Working B'!H232+'Plan Working Online'!H101+'Plan Working Online'!H107+'Plan Working Online'!H94</f>
        <v>#DIV/0!</v>
      </c>
      <c r="H24" s="699" t="e">
        <f>'Plan Working A'!I232+'Plan Working B'!I232+'Plan Working Online'!I101+'Plan Working Online'!I107+'Plan Working Online'!I94</f>
        <v>#DIV/0!</v>
      </c>
      <c r="I24" s="699" t="e">
        <f>'Plan Working A'!J232+'Plan Working B'!J232+'Plan Working Online'!J101+'Plan Working Online'!J107+'Plan Working Online'!J94</f>
        <v>#DIV/0!</v>
      </c>
      <c r="J24" s="699" t="e">
        <f>'Plan Working A'!K232+'Plan Working B'!K232+'Plan Working Online'!K101+'Plan Working Online'!K107+'Plan Working Online'!K94</f>
        <v>#DIV/0!</v>
      </c>
      <c r="K24" s="699" t="e">
        <f>'Plan Working A'!L232+'Plan Working B'!L232+'Plan Working Online'!L101+'Plan Working Online'!L107+'Plan Working Online'!L94</f>
        <v>#DIV/0!</v>
      </c>
      <c r="L24" s="699" t="e">
        <f>'Plan Working A'!M232+'Plan Working B'!M232+'Plan Working Online'!M101+'Plan Working Online'!M107+'Plan Working Online'!M94</f>
        <v>#DIV/0!</v>
      </c>
      <c r="M24" s="699" t="e">
        <f>'Plan Working A'!N232+'Plan Working B'!N232+'Plan Working Online'!N101+'Plan Working Online'!N107+'Plan Working Online'!N94</f>
        <v>#DIV/0!</v>
      </c>
      <c r="N24" s="699" t="e">
        <f>'Plan Working A'!O232+'Plan Working B'!O232+'Plan Working Online'!O101+'Plan Working Online'!O107+'Plan Working Online'!O94</f>
        <v>#DIV/0!</v>
      </c>
      <c r="O24" s="700" t="e">
        <f>'Plan Working A'!P232+'Plan Working B'!P232+'Plan Working Online'!P101+'Plan Working Online'!P107+'Plan Working Online'!P94</f>
        <v>#DIV/0!</v>
      </c>
      <c r="Q24" s="730" t="e">
        <f>'P&amp;L A'!O24+'P&amp;L B'!O24+'P&amp;L Online + Unit Econ'!O21+'P&amp;L Online + Unit Econ'!O13-O24</f>
        <v>#DIV/0!</v>
      </c>
    </row>
    <row r="25" spans="2:17" s="51" customFormat="1" ht="17.25" customHeight="1">
      <c r="B25" s="678"/>
      <c r="C25" s="679"/>
      <c r="D25" s="688" t="e">
        <f>D24/D$5</f>
        <v>#DIV/0!</v>
      </c>
      <c r="E25" s="688" t="e">
        <f t="shared" ref="E25:O25" si="12">E24/E$5</f>
        <v>#DIV/0!</v>
      </c>
      <c r="F25" s="689" t="e">
        <f t="shared" si="12"/>
        <v>#DIV/0!</v>
      </c>
      <c r="G25" s="689" t="e">
        <f t="shared" si="12"/>
        <v>#DIV/0!</v>
      </c>
      <c r="H25" s="689" t="e">
        <f t="shared" si="12"/>
        <v>#DIV/0!</v>
      </c>
      <c r="I25" s="688" t="e">
        <f t="shared" si="12"/>
        <v>#DIV/0!</v>
      </c>
      <c r="J25" s="688" t="e">
        <f t="shared" si="12"/>
        <v>#DIV/0!</v>
      </c>
      <c r="K25" s="688" t="e">
        <f t="shared" si="12"/>
        <v>#DIV/0!</v>
      </c>
      <c r="L25" s="688" t="e">
        <f t="shared" si="12"/>
        <v>#DIV/0!</v>
      </c>
      <c r="M25" s="688" t="e">
        <f t="shared" si="12"/>
        <v>#DIV/0!</v>
      </c>
      <c r="N25" s="688" t="e">
        <f t="shared" si="12"/>
        <v>#DIV/0!</v>
      </c>
      <c r="O25" s="690" t="e">
        <f t="shared" si="12"/>
        <v>#DIV/0!</v>
      </c>
    </row>
    <row r="26" spans="2:17" s="547" customFormat="1" ht="17.25" customHeight="1">
      <c r="B26" s="722">
        <v>11</v>
      </c>
      <c r="C26" s="723" t="s">
        <v>409</v>
      </c>
      <c r="D26" s="699">
        <f>'Warehouse (Central)'!E17+'Warehouse (Direct Store)'!E13+'Plan Working Online'!E87</f>
        <v>0</v>
      </c>
      <c r="E26" s="699">
        <f>'Warehouse (Central)'!H17+'Warehouse (Direct Store)'!H13+'Plan Working Online'!F87</f>
        <v>0</v>
      </c>
      <c r="F26" s="699">
        <f>'Warehouse (Central)'!K17+'Warehouse (Direct Store)'!K13+'Plan Working Online'!G87</f>
        <v>0</v>
      </c>
      <c r="G26" s="699">
        <f>'Warehouse (Central)'!N17+'Warehouse (Direct Store)'!N13+'Plan Working Online'!H87</f>
        <v>0</v>
      </c>
      <c r="H26" s="699">
        <f>'Warehouse (Central)'!Q17+'Warehouse (Direct Store)'!Q13+'Plan Working Online'!I87</f>
        <v>0</v>
      </c>
      <c r="I26" s="699">
        <f>'Warehouse (Central)'!T17+'Warehouse (Direct Store)'!T13+'Plan Working Online'!J87</f>
        <v>0</v>
      </c>
      <c r="J26" s="699">
        <f>'Warehouse (Central)'!W17+'Warehouse (Direct Store)'!W13+'Plan Working Online'!K87</f>
        <v>0</v>
      </c>
      <c r="K26" s="699">
        <f>'Warehouse (Central)'!Z17+'Warehouse (Direct Store)'!Z13+'Plan Working Online'!L87</f>
        <v>0</v>
      </c>
      <c r="L26" s="699">
        <f>'Warehouse (Central)'!AC17+'Warehouse (Direct Store)'!AC13+'Plan Working Online'!M87</f>
        <v>0</v>
      </c>
      <c r="M26" s="699">
        <f>'Warehouse (Central)'!AF17+'Warehouse (Direct Store)'!AF13+'Plan Working Online'!N87</f>
        <v>0</v>
      </c>
      <c r="N26" s="699">
        <f>'Warehouse (Central)'!AI17+'Warehouse (Direct Store)'!AI13+'Plan Working Online'!O87</f>
        <v>0</v>
      </c>
      <c r="O26" s="700">
        <f>'Warehouse (Central)'!AL17+'Warehouse (Direct Store)'!AL13+'Plan Working Online'!P87</f>
        <v>0</v>
      </c>
      <c r="Q26" s="731">
        <f>'P&amp;L Online + Unit Econ'!O15-O26</f>
        <v>0</v>
      </c>
    </row>
    <row r="27" spans="2:17" s="51" customFormat="1" ht="17.25" customHeight="1">
      <c r="B27" s="678"/>
      <c r="C27" s="679"/>
      <c r="D27" s="688" t="e">
        <f>D26/D$5</f>
        <v>#DIV/0!</v>
      </c>
      <c r="E27" s="688" t="e">
        <f t="shared" ref="E27:O27" si="13">E26/E$5</f>
        <v>#DIV/0!</v>
      </c>
      <c r="F27" s="688" t="e">
        <f t="shared" si="13"/>
        <v>#DIV/0!</v>
      </c>
      <c r="G27" s="688" t="e">
        <f t="shared" si="13"/>
        <v>#DIV/0!</v>
      </c>
      <c r="H27" s="688" t="e">
        <f t="shared" si="13"/>
        <v>#DIV/0!</v>
      </c>
      <c r="I27" s="688" t="e">
        <f t="shared" si="13"/>
        <v>#DIV/0!</v>
      </c>
      <c r="J27" s="688" t="e">
        <f t="shared" si="13"/>
        <v>#DIV/0!</v>
      </c>
      <c r="K27" s="688" t="e">
        <f t="shared" si="13"/>
        <v>#DIV/0!</v>
      </c>
      <c r="L27" s="688" t="e">
        <f t="shared" si="13"/>
        <v>#DIV/0!</v>
      </c>
      <c r="M27" s="688" t="e">
        <f t="shared" si="13"/>
        <v>#DIV/0!</v>
      </c>
      <c r="N27" s="688" t="e">
        <f t="shared" si="13"/>
        <v>#DIV/0!</v>
      </c>
      <c r="O27" s="690" t="e">
        <f t="shared" si="13"/>
        <v>#DIV/0!</v>
      </c>
    </row>
    <row r="28" spans="2:17" s="51" customFormat="1" ht="17.25" customHeight="1">
      <c r="B28" s="678">
        <v>12</v>
      </c>
      <c r="C28" s="701" t="s">
        <v>201</v>
      </c>
      <c r="D28" s="702">
        <f>D24+D22+D20+D18+D16+D14+D26</f>
        <v>0</v>
      </c>
      <c r="E28" s="702" t="e">
        <f t="shared" ref="E28:O28" si="14">E24+E22+E20+E18+E16+E14+E26</f>
        <v>#DIV/0!</v>
      </c>
      <c r="F28" s="702" t="e">
        <f t="shared" si="14"/>
        <v>#DIV/0!</v>
      </c>
      <c r="G28" s="702" t="e">
        <f t="shared" si="14"/>
        <v>#DIV/0!</v>
      </c>
      <c r="H28" s="702" t="e">
        <f t="shared" si="14"/>
        <v>#DIV/0!</v>
      </c>
      <c r="I28" s="702" t="e">
        <f t="shared" si="14"/>
        <v>#DIV/0!</v>
      </c>
      <c r="J28" s="702" t="e">
        <f t="shared" si="14"/>
        <v>#DIV/0!</v>
      </c>
      <c r="K28" s="702" t="e">
        <f t="shared" si="14"/>
        <v>#DIV/0!</v>
      </c>
      <c r="L28" s="702" t="e">
        <f t="shared" si="14"/>
        <v>#DIV/0!</v>
      </c>
      <c r="M28" s="702" t="e">
        <f t="shared" si="14"/>
        <v>#DIV/0!</v>
      </c>
      <c r="N28" s="702" t="e">
        <f t="shared" si="14"/>
        <v>#DIV/0!</v>
      </c>
      <c r="O28" s="703" t="e">
        <f t="shared" si="14"/>
        <v>#DIV/0!</v>
      </c>
      <c r="Q28" s="730" t="e">
        <f>'P&amp;L A'!O26+'P&amp;L B'!O26+'P&amp;L Online + Unit Econ'!O23-O28</f>
        <v>#DIV/0!</v>
      </c>
    </row>
    <row r="29" spans="2:17" s="51" customFormat="1" ht="17.25" customHeight="1">
      <c r="B29" s="678"/>
      <c r="C29" s="679"/>
      <c r="D29" s="688" t="e">
        <f>D28/D$5</f>
        <v>#DIV/0!</v>
      </c>
      <c r="E29" s="688" t="e">
        <f t="shared" ref="E29:O29" si="15">E28/E$5</f>
        <v>#DIV/0!</v>
      </c>
      <c r="F29" s="689" t="e">
        <f t="shared" si="15"/>
        <v>#DIV/0!</v>
      </c>
      <c r="G29" s="689" t="e">
        <f t="shared" si="15"/>
        <v>#DIV/0!</v>
      </c>
      <c r="H29" s="689" t="e">
        <f t="shared" si="15"/>
        <v>#DIV/0!</v>
      </c>
      <c r="I29" s="688" t="e">
        <f t="shared" si="15"/>
        <v>#DIV/0!</v>
      </c>
      <c r="J29" s="688" t="e">
        <f t="shared" si="15"/>
        <v>#DIV/0!</v>
      </c>
      <c r="K29" s="688" t="e">
        <f t="shared" si="15"/>
        <v>#DIV/0!</v>
      </c>
      <c r="L29" s="688" t="e">
        <f t="shared" si="15"/>
        <v>#DIV/0!</v>
      </c>
      <c r="M29" s="688" t="e">
        <f t="shared" si="15"/>
        <v>#DIV/0!</v>
      </c>
      <c r="N29" s="688" t="e">
        <f t="shared" si="15"/>
        <v>#DIV/0!</v>
      </c>
      <c r="O29" s="690" t="e">
        <f t="shared" si="15"/>
        <v>#DIV/0!</v>
      </c>
    </row>
    <row r="30" spans="2:17" s="110" customFormat="1" ht="17.25" customHeight="1">
      <c r="B30" s="678">
        <v>13</v>
      </c>
      <c r="C30" s="704" t="s">
        <v>322</v>
      </c>
      <c r="D30" s="705">
        <f t="shared" ref="D30:O30" si="16">D12-D28</f>
        <v>0</v>
      </c>
      <c r="E30" s="705" t="e">
        <f t="shared" si="16"/>
        <v>#DIV/0!</v>
      </c>
      <c r="F30" s="705" t="e">
        <f t="shared" si="16"/>
        <v>#DIV/0!</v>
      </c>
      <c r="G30" s="705" t="e">
        <f t="shared" si="16"/>
        <v>#DIV/0!</v>
      </c>
      <c r="H30" s="705" t="e">
        <f t="shared" si="16"/>
        <v>#DIV/0!</v>
      </c>
      <c r="I30" s="705" t="e">
        <f t="shared" si="16"/>
        <v>#DIV/0!</v>
      </c>
      <c r="J30" s="705" t="e">
        <f t="shared" si="16"/>
        <v>#DIV/0!</v>
      </c>
      <c r="K30" s="705" t="e">
        <f t="shared" si="16"/>
        <v>#DIV/0!</v>
      </c>
      <c r="L30" s="705" t="e">
        <f t="shared" si="16"/>
        <v>#DIV/0!</v>
      </c>
      <c r="M30" s="705" t="e">
        <f t="shared" si="16"/>
        <v>#DIV/0!</v>
      </c>
      <c r="N30" s="705" t="e">
        <f t="shared" si="16"/>
        <v>#DIV/0!</v>
      </c>
      <c r="O30" s="706" t="e">
        <f t="shared" si="16"/>
        <v>#DIV/0!</v>
      </c>
    </row>
    <row r="31" spans="2:17" s="51" customFormat="1" ht="17.25" customHeight="1">
      <c r="B31" s="678"/>
      <c r="C31" s="679"/>
      <c r="D31" s="688" t="e">
        <f>D30/D$5</f>
        <v>#DIV/0!</v>
      </c>
      <c r="E31" s="688" t="e">
        <f t="shared" ref="E31:O31" si="17">E30/E$5</f>
        <v>#DIV/0!</v>
      </c>
      <c r="F31" s="689" t="e">
        <f t="shared" si="17"/>
        <v>#DIV/0!</v>
      </c>
      <c r="G31" s="689" t="e">
        <f t="shared" si="17"/>
        <v>#DIV/0!</v>
      </c>
      <c r="H31" s="689" t="e">
        <f t="shared" si="17"/>
        <v>#DIV/0!</v>
      </c>
      <c r="I31" s="688" t="e">
        <f t="shared" si="17"/>
        <v>#DIV/0!</v>
      </c>
      <c r="J31" s="688" t="e">
        <f t="shared" si="17"/>
        <v>#DIV/0!</v>
      </c>
      <c r="K31" s="688" t="e">
        <f t="shared" si="17"/>
        <v>#DIV/0!</v>
      </c>
      <c r="L31" s="688" t="e">
        <f t="shared" si="17"/>
        <v>#DIV/0!</v>
      </c>
      <c r="M31" s="688" t="e">
        <f t="shared" si="17"/>
        <v>#DIV/0!</v>
      </c>
      <c r="N31" s="688" t="e">
        <f t="shared" si="17"/>
        <v>#DIV/0!</v>
      </c>
      <c r="O31" s="690" t="e">
        <f t="shared" si="17"/>
        <v>#DIV/0!</v>
      </c>
    </row>
    <row r="32" spans="2:17" s="51" customFormat="1" ht="17.25" customHeight="1">
      <c r="B32" s="678">
        <v>14</v>
      </c>
      <c r="C32" s="679" t="s">
        <v>37</v>
      </c>
      <c r="D32" s="724">
        <f>'Plan Working A'!E239+'Plan Working A'!E252+'Plan Working B'!E239+'Plan Working B'!E252+'Plan Working Online'!E114</f>
        <v>0</v>
      </c>
      <c r="E32" s="724">
        <f>'Plan Working A'!F239+'Plan Working A'!F252+'Plan Working B'!F239+'Plan Working B'!F252+'Plan Working Online'!F114</f>
        <v>0</v>
      </c>
      <c r="F32" s="724">
        <f>'Plan Working A'!G239+'Plan Working A'!G252+'Plan Working B'!G239+'Plan Working B'!G252+'Plan Working Online'!G114</f>
        <v>0</v>
      </c>
      <c r="G32" s="724">
        <f>'Plan Working A'!H239+'Plan Working A'!H252+'Plan Working B'!H239+'Plan Working B'!H252+'Plan Working Online'!H114</f>
        <v>0</v>
      </c>
      <c r="H32" s="724">
        <f>'Plan Working A'!I239+'Plan Working A'!I252+'Plan Working B'!I239+'Plan Working B'!I252+'Plan Working Online'!I114</f>
        <v>0</v>
      </c>
      <c r="I32" s="724">
        <f>'Plan Working A'!J239+'Plan Working A'!J252+'Plan Working B'!J239+'Plan Working B'!J252+'Plan Working Online'!J114</f>
        <v>0</v>
      </c>
      <c r="J32" s="724">
        <f>'Plan Working A'!K239+'Plan Working A'!K252+'Plan Working B'!K239+'Plan Working B'!K252+'Plan Working Online'!K114</f>
        <v>0</v>
      </c>
      <c r="K32" s="724">
        <f>'Plan Working A'!L239+'Plan Working A'!L252+'Plan Working B'!L239+'Plan Working B'!L252+'Plan Working Online'!L114</f>
        <v>0</v>
      </c>
      <c r="L32" s="724">
        <f>'Plan Working A'!M239+'Plan Working A'!M252+'Plan Working B'!M239+'Plan Working B'!M252+'Plan Working Online'!M114</f>
        <v>0</v>
      </c>
      <c r="M32" s="724">
        <f>'Plan Working A'!N239+'Plan Working A'!N252+'Plan Working B'!N239+'Plan Working B'!N252+'Plan Working Online'!N114</f>
        <v>0</v>
      </c>
      <c r="N32" s="724">
        <f>'Plan Working A'!O239+'Plan Working A'!O252+'Plan Working B'!O239+'Plan Working B'!O252+'Plan Working Online'!O114</f>
        <v>0</v>
      </c>
      <c r="O32" s="725">
        <f>'Plan Working A'!P239+'Plan Working A'!P252+'Plan Working B'!P239+'Plan Working B'!P252+'Plan Working Online'!P114</f>
        <v>0</v>
      </c>
    </row>
    <row r="33" spans="2:15" s="98" customFormat="1" ht="17.25" customHeight="1">
      <c r="B33" s="697"/>
      <c r="C33" s="698"/>
      <c r="D33" s="688" t="e">
        <f>D32/D$5</f>
        <v>#DIV/0!</v>
      </c>
      <c r="E33" s="688" t="e">
        <f t="shared" ref="E33:O35" si="18">E32/E$5</f>
        <v>#DIV/0!</v>
      </c>
      <c r="F33" s="689" t="e">
        <f t="shared" si="18"/>
        <v>#DIV/0!</v>
      </c>
      <c r="G33" s="689" t="e">
        <f t="shared" si="18"/>
        <v>#DIV/0!</v>
      </c>
      <c r="H33" s="689" t="e">
        <f t="shared" si="18"/>
        <v>#DIV/0!</v>
      </c>
      <c r="I33" s="688" t="e">
        <f t="shared" si="18"/>
        <v>#DIV/0!</v>
      </c>
      <c r="J33" s="688" t="e">
        <f t="shared" si="18"/>
        <v>#DIV/0!</v>
      </c>
      <c r="K33" s="688" t="e">
        <f t="shared" si="18"/>
        <v>#DIV/0!</v>
      </c>
      <c r="L33" s="688" t="e">
        <f t="shared" si="18"/>
        <v>#DIV/0!</v>
      </c>
      <c r="M33" s="688" t="e">
        <f t="shared" si="18"/>
        <v>#DIV/0!</v>
      </c>
      <c r="N33" s="688" t="e">
        <f t="shared" si="18"/>
        <v>#DIV/0!</v>
      </c>
      <c r="O33" s="690" t="e">
        <f t="shared" si="18"/>
        <v>#DIV/0!</v>
      </c>
    </row>
    <row r="34" spans="2:15" s="110" customFormat="1" ht="17.25" customHeight="1">
      <c r="B34" s="678">
        <v>15</v>
      </c>
      <c r="C34" s="704" t="s">
        <v>237</v>
      </c>
      <c r="D34" s="705">
        <f>'Concept Org Structure'!E47/1</f>
        <v>0</v>
      </c>
      <c r="E34" s="705">
        <f>'Concept Org Structure'!H47/1</f>
        <v>0</v>
      </c>
      <c r="F34" s="705">
        <f>'Concept Org Structure'!K47/1</f>
        <v>0</v>
      </c>
      <c r="G34" s="705">
        <f>'Concept Org Structure'!N47/1</f>
        <v>0</v>
      </c>
      <c r="H34" s="705">
        <f>'Concept Org Structure'!Q47/1</f>
        <v>0</v>
      </c>
      <c r="I34" s="705">
        <f>'Concept Org Structure'!T47/1</f>
        <v>0</v>
      </c>
      <c r="J34" s="705">
        <f>'Concept Org Structure'!W47/1</f>
        <v>0</v>
      </c>
      <c r="K34" s="705">
        <f>'Concept Org Structure'!Z47/1</f>
        <v>0</v>
      </c>
      <c r="L34" s="705">
        <f>'Concept Org Structure'!AC47/1</f>
        <v>0</v>
      </c>
      <c r="M34" s="705">
        <f>'Concept Org Structure'!AF47/1</f>
        <v>0</v>
      </c>
      <c r="N34" s="705">
        <f>'Concept Org Structure'!AI47/1</f>
        <v>0</v>
      </c>
      <c r="O34" s="706">
        <f>'Concept Org Structure'!AL47/1</f>
        <v>0</v>
      </c>
    </row>
    <row r="35" spans="2:15" s="51" customFormat="1" ht="17.25" customHeight="1">
      <c r="B35" s="678"/>
      <c r="C35" s="679"/>
      <c r="D35" s="688" t="e">
        <f>D34/D$5</f>
        <v>#DIV/0!</v>
      </c>
      <c r="E35" s="688" t="e">
        <f t="shared" si="18"/>
        <v>#DIV/0!</v>
      </c>
      <c r="F35" s="689" t="e">
        <f t="shared" si="18"/>
        <v>#DIV/0!</v>
      </c>
      <c r="G35" s="689" t="e">
        <f t="shared" si="18"/>
        <v>#DIV/0!</v>
      </c>
      <c r="H35" s="689" t="e">
        <f t="shared" si="18"/>
        <v>#DIV/0!</v>
      </c>
      <c r="I35" s="688" t="e">
        <f t="shared" si="18"/>
        <v>#DIV/0!</v>
      </c>
      <c r="J35" s="688" t="e">
        <f t="shared" si="18"/>
        <v>#DIV/0!</v>
      </c>
      <c r="K35" s="688" t="e">
        <f t="shared" si="18"/>
        <v>#DIV/0!</v>
      </c>
      <c r="L35" s="688" t="e">
        <f t="shared" si="18"/>
        <v>#DIV/0!</v>
      </c>
      <c r="M35" s="688" t="e">
        <f t="shared" si="18"/>
        <v>#DIV/0!</v>
      </c>
      <c r="N35" s="688" t="e">
        <f t="shared" si="18"/>
        <v>#DIV/0!</v>
      </c>
      <c r="O35" s="690" t="e">
        <f t="shared" si="18"/>
        <v>#DIV/0!</v>
      </c>
    </row>
    <row r="36" spans="2:15" s="110" customFormat="1" ht="17.25" customHeight="1">
      <c r="B36" s="678">
        <v>16</v>
      </c>
      <c r="C36" s="704" t="s">
        <v>323</v>
      </c>
      <c r="D36" s="705">
        <f>D30-D32-D34</f>
        <v>0</v>
      </c>
      <c r="E36" s="705" t="e">
        <f t="shared" ref="E36:O36" si="19">E30-E32-E34</f>
        <v>#DIV/0!</v>
      </c>
      <c r="F36" s="705" t="e">
        <f t="shared" si="19"/>
        <v>#DIV/0!</v>
      </c>
      <c r="G36" s="705" t="e">
        <f t="shared" si="19"/>
        <v>#DIV/0!</v>
      </c>
      <c r="H36" s="705" t="e">
        <f t="shared" si="19"/>
        <v>#DIV/0!</v>
      </c>
      <c r="I36" s="705" t="e">
        <f t="shared" si="19"/>
        <v>#DIV/0!</v>
      </c>
      <c r="J36" s="705" t="e">
        <f t="shared" si="19"/>
        <v>#DIV/0!</v>
      </c>
      <c r="K36" s="705" t="e">
        <f t="shared" si="19"/>
        <v>#DIV/0!</v>
      </c>
      <c r="L36" s="705" t="e">
        <f t="shared" si="19"/>
        <v>#DIV/0!</v>
      </c>
      <c r="M36" s="705" t="e">
        <f t="shared" si="19"/>
        <v>#DIV/0!</v>
      </c>
      <c r="N36" s="705" t="e">
        <f t="shared" si="19"/>
        <v>#DIV/0!</v>
      </c>
      <c r="O36" s="706" t="e">
        <f t="shared" si="19"/>
        <v>#DIV/0!</v>
      </c>
    </row>
    <row r="37" spans="2:15" s="51" customFormat="1" ht="17.25" customHeight="1">
      <c r="B37" s="678"/>
      <c r="C37" s="679"/>
      <c r="D37" s="726" t="e">
        <f>D36/D$5</f>
        <v>#DIV/0!</v>
      </c>
      <c r="E37" s="726" t="e">
        <f t="shared" ref="E37:O37" si="20">E36/E$5</f>
        <v>#DIV/0!</v>
      </c>
      <c r="F37" s="689" t="e">
        <f t="shared" si="20"/>
        <v>#DIV/0!</v>
      </c>
      <c r="G37" s="726" t="e">
        <f t="shared" si="20"/>
        <v>#DIV/0!</v>
      </c>
      <c r="H37" s="726" t="e">
        <f t="shared" si="20"/>
        <v>#DIV/0!</v>
      </c>
      <c r="I37" s="689" t="e">
        <f t="shared" si="20"/>
        <v>#DIV/0!</v>
      </c>
      <c r="J37" s="689" t="e">
        <f t="shared" si="20"/>
        <v>#DIV/0!</v>
      </c>
      <c r="K37" s="689" t="e">
        <f t="shared" si="20"/>
        <v>#DIV/0!</v>
      </c>
      <c r="L37" s="689" t="e">
        <f t="shared" si="20"/>
        <v>#DIV/0!</v>
      </c>
      <c r="M37" s="689" t="e">
        <f t="shared" si="20"/>
        <v>#DIV/0!</v>
      </c>
      <c r="N37" s="689" t="e">
        <f t="shared" si="20"/>
        <v>#DIV/0!</v>
      </c>
      <c r="O37" s="727" t="e">
        <f t="shared" si="20"/>
        <v>#DIV/0!</v>
      </c>
    </row>
    <row r="38" spans="2:15" s="51" customFormat="1" ht="17.25" customHeight="1">
      <c r="B38" s="678">
        <f>B36+1</f>
        <v>17</v>
      </c>
      <c r="C38" s="679" t="s">
        <v>210</v>
      </c>
      <c r="D38" s="724">
        <f>D76</f>
        <v>0</v>
      </c>
      <c r="E38" s="724" t="e">
        <f t="shared" ref="E38:O38" si="21">E76</f>
        <v>#DIV/0!</v>
      </c>
      <c r="F38" s="724" t="e">
        <f t="shared" si="21"/>
        <v>#DIV/0!</v>
      </c>
      <c r="G38" s="724" t="e">
        <f t="shared" si="21"/>
        <v>#DIV/0!</v>
      </c>
      <c r="H38" s="724" t="e">
        <f t="shared" si="21"/>
        <v>#DIV/0!</v>
      </c>
      <c r="I38" s="724" t="e">
        <f t="shared" si="21"/>
        <v>#DIV/0!</v>
      </c>
      <c r="J38" s="724" t="e">
        <f t="shared" si="21"/>
        <v>#DIV/0!</v>
      </c>
      <c r="K38" s="724" t="e">
        <f t="shared" si="21"/>
        <v>#DIV/0!</v>
      </c>
      <c r="L38" s="724" t="e">
        <f t="shared" si="21"/>
        <v>#DIV/0!</v>
      </c>
      <c r="M38" s="724" t="e">
        <f t="shared" si="21"/>
        <v>#DIV/0!</v>
      </c>
      <c r="N38" s="724" t="e">
        <f t="shared" si="21"/>
        <v>#DIV/0!</v>
      </c>
      <c r="O38" s="725" t="e">
        <f t="shared" si="21"/>
        <v>#DIV/0!</v>
      </c>
    </row>
    <row r="39" spans="2:15" s="51" customFormat="1" ht="17.25" customHeight="1">
      <c r="B39" s="678"/>
      <c r="C39" s="679"/>
      <c r="D39" s="726" t="e">
        <f>D38/D$5</f>
        <v>#DIV/0!</v>
      </c>
      <c r="E39" s="726" t="e">
        <f t="shared" ref="E39:O39" si="22">E38/E$5</f>
        <v>#DIV/0!</v>
      </c>
      <c r="F39" s="689" t="e">
        <f t="shared" si="22"/>
        <v>#DIV/0!</v>
      </c>
      <c r="G39" s="726" t="e">
        <f t="shared" si="22"/>
        <v>#DIV/0!</v>
      </c>
      <c r="H39" s="726" t="e">
        <f t="shared" si="22"/>
        <v>#DIV/0!</v>
      </c>
      <c r="I39" s="689" t="e">
        <f t="shared" si="22"/>
        <v>#DIV/0!</v>
      </c>
      <c r="J39" s="689" t="e">
        <f t="shared" si="22"/>
        <v>#DIV/0!</v>
      </c>
      <c r="K39" s="689" t="e">
        <f t="shared" si="22"/>
        <v>#DIV/0!</v>
      </c>
      <c r="L39" s="689" t="e">
        <f t="shared" si="22"/>
        <v>#DIV/0!</v>
      </c>
      <c r="M39" s="689" t="e">
        <f t="shared" si="22"/>
        <v>#DIV/0!</v>
      </c>
      <c r="N39" s="689" t="e">
        <f t="shared" si="22"/>
        <v>#DIV/0!</v>
      </c>
      <c r="O39" s="727" t="e">
        <f t="shared" si="22"/>
        <v>#DIV/0!</v>
      </c>
    </row>
    <row r="40" spans="2:15" s="51" customFormat="1" ht="17.25" customHeight="1">
      <c r="B40" s="678">
        <f>B38+1</f>
        <v>18</v>
      </c>
      <c r="C40" s="704" t="s">
        <v>211</v>
      </c>
      <c r="D40" s="705">
        <f>D36-D38</f>
        <v>0</v>
      </c>
      <c r="E40" s="705" t="e">
        <f t="shared" ref="E40:O40" si="23">E36-E38</f>
        <v>#DIV/0!</v>
      </c>
      <c r="F40" s="705" t="e">
        <f t="shared" si="23"/>
        <v>#DIV/0!</v>
      </c>
      <c r="G40" s="705" t="e">
        <f t="shared" si="23"/>
        <v>#DIV/0!</v>
      </c>
      <c r="H40" s="705" t="e">
        <f t="shared" si="23"/>
        <v>#DIV/0!</v>
      </c>
      <c r="I40" s="705" t="e">
        <f t="shared" si="23"/>
        <v>#DIV/0!</v>
      </c>
      <c r="J40" s="705" t="e">
        <f t="shared" si="23"/>
        <v>#DIV/0!</v>
      </c>
      <c r="K40" s="705" t="e">
        <f t="shared" si="23"/>
        <v>#DIV/0!</v>
      </c>
      <c r="L40" s="705" t="e">
        <f t="shared" si="23"/>
        <v>#DIV/0!</v>
      </c>
      <c r="M40" s="705" t="e">
        <f t="shared" si="23"/>
        <v>#DIV/0!</v>
      </c>
      <c r="N40" s="705" t="e">
        <f t="shared" si="23"/>
        <v>#DIV/0!</v>
      </c>
      <c r="O40" s="706" t="e">
        <f t="shared" si="23"/>
        <v>#DIV/0!</v>
      </c>
    </row>
    <row r="41" spans="2:15" s="51" customFormat="1" ht="17.25" customHeight="1">
      <c r="B41" s="678"/>
      <c r="C41" s="679"/>
      <c r="D41" s="726" t="e">
        <f>D40/D$5</f>
        <v>#DIV/0!</v>
      </c>
      <c r="E41" s="726" t="e">
        <f t="shared" ref="E41:O41" si="24">E40/E$5</f>
        <v>#DIV/0!</v>
      </c>
      <c r="F41" s="689" t="e">
        <f t="shared" si="24"/>
        <v>#DIV/0!</v>
      </c>
      <c r="G41" s="726" t="e">
        <f t="shared" si="24"/>
        <v>#DIV/0!</v>
      </c>
      <c r="H41" s="726" t="e">
        <f t="shared" si="24"/>
        <v>#DIV/0!</v>
      </c>
      <c r="I41" s="689" t="e">
        <f t="shared" si="24"/>
        <v>#DIV/0!</v>
      </c>
      <c r="J41" s="689" t="e">
        <f t="shared" si="24"/>
        <v>#DIV/0!</v>
      </c>
      <c r="K41" s="689" t="e">
        <f t="shared" si="24"/>
        <v>#DIV/0!</v>
      </c>
      <c r="L41" s="689" t="e">
        <f t="shared" si="24"/>
        <v>#DIV/0!</v>
      </c>
      <c r="M41" s="689" t="e">
        <f t="shared" si="24"/>
        <v>#DIV/0!</v>
      </c>
      <c r="N41" s="689" t="e">
        <f t="shared" si="24"/>
        <v>#DIV/0!</v>
      </c>
      <c r="O41" s="727" t="e">
        <f t="shared" si="24"/>
        <v>#DIV/0!</v>
      </c>
    </row>
    <row r="42" spans="2:15" s="51" customFormat="1" ht="17.25" customHeight="1">
      <c r="B42" s="678">
        <v>19</v>
      </c>
      <c r="C42" s="679" t="s">
        <v>203</v>
      </c>
      <c r="D42" s="728" t="e">
        <f>D36*D4/('Plan Working A'!E279+'Plan Working B'!E279)/('BS &amp; CF'!C7+'BS &amp; CF'!C8-'BS &amp; CF'!C23)</f>
        <v>#DIV/0!</v>
      </c>
      <c r="E42" s="728" t="e">
        <f>E36*E4/('Plan Working A'!F279+'Plan Working B'!F279)/('BS &amp; CF'!D7+'BS &amp; CF'!D8-'BS &amp; CF'!D23)</f>
        <v>#DIV/0!</v>
      </c>
      <c r="F42" s="728" t="e">
        <f>F36*F4/('Plan Working A'!G279+'Plan Working B'!G279)/('BS &amp; CF'!E7+'BS &amp; CF'!E8-'BS &amp; CF'!E23)</f>
        <v>#DIV/0!</v>
      </c>
      <c r="G42" s="728" t="e">
        <f>G36*G4/('Plan Working A'!H279+'Plan Working B'!H279)/('BS &amp; CF'!F7+'BS &amp; CF'!F8-'BS &amp; CF'!F23)</f>
        <v>#DIV/0!</v>
      </c>
      <c r="H42" s="728" t="e">
        <f>H36*H4/('Plan Working A'!I279+'Plan Working B'!I279)/('BS &amp; CF'!G7+'BS &amp; CF'!G8-'BS &amp; CF'!G23)</f>
        <v>#DIV/0!</v>
      </c>
      <c r="I42" s="728" t="e">
        <f>I36*I4/('Plan Working A'!J279+'Plan Working B'!J279)/('BS &amp; CF'!H7+'BS &amp; CF'!H8-'BS &amp; CF'!H23)</f>
        <v>#DIV/0!</v>
      </c>
      <c r="J42" s="728" t="e">
        <f>J36*J4/('Plan Working A'!K279+'Plan Working B'!K279)/('BS &amp; CF'!I7+'BS &amp; CF'!I8-'BS &amp; CF'!I23)</f>
        <v>#DIV/0!</v>
      </c>
      <c r="K42" s="728" t="e">
        <f>K36*K4/('Plan Working A'!L279+'Plan Working B'!L279)/('BS &amp; CF'!J7+'BS &amp; CF'!J8-'BS &amp; CF'!J23)</f>
        <v>#DIV/0!</v>
      </c>
      <c r="L42" s="728" t="e">
        <f>L36*L4/('Plan Working A'!M279+'Plan Working B'!M279)/('BS &amp; CF'!K7+'BS &amp; CF'!K8-'BS &amp; CF'!K23)</f>
        <v>#DIV/0!</v>
      </c>
      <c r="M42" s="728" t="e">
        <f>M36*M4/('Plan Working A'!N279+'Plan Working B'!N279)/('BS &amp; CF'!L7+'BS &amp; CF'!L8-'BS &amp; CF'!L23)</f>
        <v>#DIV/0!</v>
      </c>
      <c r="N42" s="728" t="e">
        <f>N36*N4/('Plan Working A'!O279+'Plan Working B'!O279)/('BS &amp; CF'!M7+'BS &amp; CF'!M8-'BS &amp; CF'!M23)</f>
        <v>#DIV/0!</v>
      </c>
      <c r="O42" s="729" t="e">
        <f>O36*O4/('Plan Working A'!P279+'Plan Working B'!P279)/('BS &amp; CF'!N7+'BS &amp; CF'!N8-'BS &amp; CF'!N23)</f>
        <v>#DIV/0!</v>
      </c>
    </row>
    <row r="43" spans="2:15" s="110" customFormat="1" ht="7.5" customHeight="1" thickBot="1">
      <c r="B43" s="710"/>
      <c r="C43" s="711"/>
      <c r="D43" s="712"/>
      <c r="E43" s="712"/>
      <c r="F43" s="712"/>
      <c r="G43" s="712"/>
      <c r="H43" s="712"/>
      <c r="I43" s="712"/>
      <c r="J43" s="712"/>
      <c r="K43" s="712"/>
      <c r="L43" s="712"/>
      <c r="M43" s="712"/>
      <c r="N43" s="712"/>
      <c r="O43" s="713"/>
    </row>
    <row r="44" spans="2:15" s="51" customFormat="1" ht="6" customHeight="1">
      <c r="B44" s="52"/>
      <c r="C44" s="119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</row>
    <row r="45" spans="2:15" ht="15" customHeight="1" thickBot="1">
      <c r="K45" s="120"/>
      <c r="L45" s="120"/>
      <c r="M45" s="120"/>
      <c r="N45" s="120"/>
      <c r="O45" s="120"/>
    </row>
    <row r="46" spans="2:15" ht="15" customHeight="1" thickBot="1">
      <c r="B46" s="123"/>
      <c r="C46" s="124" t="s">
        <v>320</v>
      </c>
      <c r="D46" s="125" t="e">
        <f>(D14+D16+D18+D32)/(D13-D21-D23-D25)/365*10^5/('Plan Working A'!E279+'Plan Working B'!E279)</f>
        <v>#DIV/0!</v>
      </c>
      <c r="E46" s="125" t="e">
        <f>(E14+E16+E18+E32)/(E13-E21-E23-E25)/365*10^5/('Plan Working A'!F279+'Plan Working B'!F279)</f>
        <v>#DIV/0!</v>
      </c>
      <c r="F46" s="125" t="e">
        <f>(F14+F16+F18+F32)/(F13-F21-F23-F25)/365*10^5/('Plan Working A'!G279+'Plan Working B'!G279)</f>
        <v>#DIV/0!</v>
      </c>
      <c r="G46" s="125" t="e">
        <f>(G14+G16+G18+G32)/(G13-G21-G23-G25)/365*10^5/('Plan Working A'!H279+'Plan Working B'!H279)</f>
        <v>#DIV/0!</v>
      </c>
      <c r="H46" s="125" t="e">
        <f>(H14+H16+H18+H32)/(H13-H21-H23-H25)/365*10^5/('Plan Working A'!I279+'Plan Working B'!I279)</f>
        <v>#DIV/0!</v>
      </c>
      <c r="I46" s="125" t="e">
        <f>(I14+I16+I18+I32)/(I13-I21-I23-I25)/365*10^5/('Plan Working A'!J279+'Plan Working B'!J279)</f>
        <v>#DIV/0!</v>
      </c>
      <c r="J46" s="125" t="e">
        <f>(J14+J16+J18+J32)/(J13-J21-J23-J25)/365*10^5/('Plan Working A'!K279+'Plan Working B'!K279)</f>
        <v>#DIV/0!</v>
      </c>
      <c r="K46" s="125" t="e">
        <f>(K14+K16+K18+K32)/(K13-K21-K23-K25)/365*10^5/('Plan Working A'!L279+'Plan Working B'!L279)</f>
        <v>#DIV/0!</v>
      </c>
      <c r="L46" s="125" t="e">
        <f>(L14+L16+L18+L32)/(L13-L21-L23-L25)/365*10^5/('Plan Working A'!M279+'Plan Working B'!M279)</f>
        <v>#DIV/0!</v>
      </c>
      <c r="M46" s="125" t="e">
        <f>(M14+M16+M18+M32)/(M13-M21-M23-M25)/365*10^5/('Plan Working A'!N279+'Plan Working B'!N279)</f>
        <v>#DIV/0!</v>
      </c>
      <c r="N46" s="125" t="e">
        <f>(N14+N16+N18+N32)/(N13-N21-N23-N25)/365*10^5/('Plan Working A'!O279+'Plan Working B'!O279)</f>
        <v>#DIV/0!</v>
      </c>
      <c r="O46" s="126" t="e">
        <f>(O14+O16+O18+O32)/(O13-O21-O23-O25)/365*10^5/('Plan Working A'!P279+'Plan Working B'!P279)</f>
        <v>#DIV/0!</v>
      </c>
    </row>
    <row r="47" spans="2:15" ht="15" customHeight="1">
      <c r="K47" s="120"/>
      <c r="L47" s="120"/>
      <c r="M47" s="120"/>
      <c r="N47" s="120"/>
      <c r="O47" s="120"/>
    </row>
    <row r="48" spans="2:15" ht="15" customHeight="1"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</row>
    <row r="49" spans="3:15" ht="15" customHeight="1">
      <c r="K49" s="120"/>
      <c r="L49" s="120"/>
      <c r="M49" s="120"/>
      <c r="N49" s="120"/>
      <c r="O49" s="120"/>
    </row>
    <row r="50" spans="3:15" ht="15" customHeight="1"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</row>
    <row r="51" spans="3:15" ht="15" customHeight="1">
      <c r="K51" s="120"/>
      <c r="L51" s="120"/>
      <c r="M51" s="120"/>
      <c r="N51" s="120"/>
      <c r="O51" s="120"/>
    </row>
    <row r="52" spans="3:15" ht="15" hidden="1" customHeight="1">
      <c r="C52" s="121" t="s">
        <v>212</v>
      </c>
      <c r="E52" s="128" t="e">
        <f>IRR(D61:J61)</f>
        <v>#VALUE!</v>
      </c>
      <c r="K52" s="120"/>
      <c r="L52" s="120"/>
      <c r="M52" s="120"/>
      <c r="N52" s="120"/>
      <c r="O52" s="120"/>
    </row>
    <row r="53" spans="3:15" ht="15" hidden="1" customHeight="1">
      <c r="C53" s="121" t="s">
        <v>213</v>
      </c>
      <c r="E53" s="120" t="e">
        <f>SUM(D69:J69)</f>
        <v>#DIV/0!</v>
      </c>
      <c r="K53" s="120"/>
      <c r="L53" s="120"/>
      <c r="M53" s="120"/>
      <c r="N53" s="120"/>
      <c r="O53" s="120"/>
    </row>
    <row r="54" spans="3:15" ht="15" hidden="1" customHeight="1">
      <c r="C54" s="121" t="s">
        <v>214</v>
      </c>
      <c r="E54" s="120" t="e">
        <f>SUM(D66:J66)</f>
        <v>#DIV/0!</v>
      </c>
      <c r="K54" s="120"/>
      <c r="L54" s="120"/>
      <c r="M54" s="120"/>
      <c r="N54" s="120"/>
      <c r="O54" s="120"/>
    </row>
    <row r="55" spans="3:15" ht="15" hidden="1" customHeight="1">
      <c r="K55" s="120"/>
      <c r="L55" s="120"/>
      <c r="M55" s="120"/>
      <c r="N55" s="120"/>
      <c r="O55" s="120"/>
    </row>
    <row r="56" spans="3:15" ht="15" hidden="1" customHeight="1">
      <c r="K56" s="120"/>
      <c r="L56" s="120"/>
      <c r="M56" s="120"/>
      <c r="N56" s="120"/>
      <c r="O56" s="120"/>
    </row>
    <row r="57" spans="3:15" ht="15" hidden="1" customHeight="1" thickBot="1">
      <c r="C57" s="129" t="s">
        <v>221</v>
      </c>
      <c r="K57" s="120"/>
      <c r="L57" s="120"/>
      <c r="M57" s="120"/>
      <c r="N57" s="120"/>
      <c r="O57" s="120"/>
    </row>
    <row r="58" spans="3:15" ht="15" hidden="1" customHeight="1">
      <c r="C58" s="130" t="s">
        <v>108</v>
      </c>
      <c r="D58" s="131" t="s">
        <v>192</v>
      </c>
      <c r="E58" s="131" t="s">
        <v>193</v>
      </c>
      <c r="F58" s="131" t="s">
        <v>194</v>
      </c>
      <c r="G58" s="131" t="s">
        <v>195</v>
      </c>
      <c r="H58" s="131" t="s">
        <v>196</v>
      </c>
      <c r="I58" s="131" t="s">
        <v>197</v>
      </c>
      <c r="J58" s="132" t="s">
        <v>198</v>
      </c>
      <c r="K58" s="132" t="s">
        <v>198</v>
      </c>
      <c r="L58" s="132" t="s">
        <v>198</v>
      </c>
      <c r="M58" s="132" t="s">
        <v>198</v>
      </c>
      <c r="N58" s="132" t="s">
        <v>198</v>
      </c>
      <c r="O58" s="132" t="s">
        <v>198</v>
      </c>
    </row>
    <row r="59" spans="3:15" ht="15" hidden="1" customHeight="1">
      <c r="C59" s="133" t="s">
        <v>215</v>
      </c>
      <c r="D59" s="134">
        <f>'Plan Working A'!E17+'Plan Working A'!E57</f>
        <v>0</v>
      </c>
      <c r="E59" s="134">
        <f>'Plan Working A'!F17+'Plan Working A'!F57</f>
        <v>0</v>
      </c>
      <c r="F59" s="134">
        <f>'Plan Working A'!G17+'Plan Working A'!G57</f>
        <v>0</v>
      </c>
      <c r="G59" s="134">
        <f>'Plan Working A'!H17+'Plan Working A'!H57</f>
        <v>0</v>
      </c>
      <c r="H59" s="134">
        <f>'Plan Working A'!I17+'Plan Working A'!I57</f>
        <v>0</v>
      </c>
      <c r="I59" s="134" t="e">
        <f>'Plan Working A'!J17+'Plan Working A'!J57</f>
        <v>#DIV/0!</v>
      </c>
      <c r="J59" s="135" t="e">
        <f>'Plan Working A'!K17+'Plan Working A'!K57</f>
        <v>#DIV/0!</v>
      </c>
      <c r="K59" s="135" t="e">
        <f>'Plan Working A'!L17+'Plan Working A'!L57</f>
        <v>#DIV/0!</v>
      </c>
      <c r="L59" s="135" t="e">
        <f>'Plan Working A'!M17+'Plan Working A'!M57</f>
        <v>#DIV/0!</v>
      </c>
      <c r="M59" s="135" t="e">
        <f>'Plan Working A'!N17+'Plan Working A'!N57</f>
        <v>#DIV/0!</v>
      </c>
      <c r="N59" s="135" t="e">
        <f>'Plan Working A'!O17+'Plan Working A'!O57</f>
        <v>#DIV/0!</v>
      </c>
      <c r="O59" s="135" t="e">
        <f>'Plan Working A'!P17+'Plan Working A'!P57</f>
        <v>#DIV/0!</v>
      </c>
    </row>
    <row r="60" spans="3:15" ht="15" hidden="1" customHeight="1">
      <c r="C60" s="136" t="s">
        <v>216</v>
      </c>
      <c r="D60" s="134">
        <f>D40+D32</f>
        <v>0</v>
      </c>
      <c r="E60" s="134" t="e">
        <f t="shared" ref="E60:O60" si="25">E40+E32</f>
        <v>#DIV/0!</v>
      </c>
      <c r="F60" s="134" t="e">
        <f t="shared" si="25"/>
        <v>#DIV/0!</v>
      </c>
      <c r="G60" s="134" t="e">
        <f t="shared" si="25"/>
        <v>#DIV/0!</v>
      </c>
      <c r="H60" s="134" t="e">
        <f t="shared" si="25"/>
        <v>#DIV/0!</v>
      </c>
      <c r="I60" s="134" t="e">
        <f t="shared" si="25"/>
        <v>#DIV/0!</v>
      </c>
      <c r="J60" s="135" t="e">
        <f t="shared" si="25"/>
        <v>#DIV/0!</v>
      </c>
      <c r="K60" s="135" t="e">
        <f t="shared" si="25"/>
        <v>#DIV/0!</v>
      </c>
      <c r="L60" s="135" t="e">
        <f t="shared" si="25"/>
        <v>#DIV/0!</v>
      </c>
      <c r="M60" s="135" t="e">
        <f t="shared" si="25"/>
        <v>#DIV/0!</v>
      </c>
      <c r="N60" s="135" t="e">
        <f t="shared" si="25"/>
        <v>#DIV/0!</v>
      </c>
      <c r="O60" s="135" t="e">
        <f t="shared" si="25"/>
        <v>#DIV/0!</v>
      </c>
    </row>
    <row r="61" spans="3:15" ht="15" hidden="1" customHeight="1">
      <c r="C61" s="137" t="s">
        <v>217</v>
      </c>
      <c r="D61" s="134">
        <f>D60-D59</f>
        <v>0</v>
      </c>
      <c r="E61" s="134" t="e">
        <f t="shared" ref="E61:O61" si="26">E60-E59</f>
        <v>#DIV/0!</v>
      </c>
      <c r="F61" s="134" t="e">
        <f t="shared" si="26"/>
        <v>#DIV/0!</v>
      </c>
      <c r="G61" s="134" t="e">
        <f t="shared" si="26"/>
        <v>#DIV/0!</v>
      </c>
      <c r="H61" s="134" t="e">
        <f t="shared" si="26"/>
        <v>#DIV/0!</v>
      </c>
      <c r="I61" s="134" t="e">
        <f t="shared" si="26"/>
        <v>#DIV/0!</v>
      </c>
      <c r="J61" s="135" t="e">
        <f t="shared" si="26"/>
        <v>#DIV/0!</v>
      </c>
      <c r="K61" s="135" t="e">
        <f t="shared" si="26"/>
        <v>#DIV/0!</v>
      </c>
      <c r="L61" s="135" t="e">
        <f t="shared" si="26"/>
        <v>#DIV/0!</v>
      </c>
      <c r="M61" s="135" t="e">
        <f t="shared" si="26"/>
        <v>#DIV/0!</v>
      </c>
      <c r="N61" s="135" t="e">
        <f t="shared" si="26"/>
        <v>#DIV/0!</v>
      </c>
      <c r="O61" s="135" t="e">
        <f t="shared" si="26"/>
        <v>#DIV/0!</v>
      </c>
    </row>
    <row r="62" spans="3:15" ht="15" hidden="1" customHeight="1">
      <c r="C62" s="133" t="s">
        <v>218</v>
      </c>
      <c r="D62" s="134">
        <f>D61</f>
        <v>0</v>
      </c>
      <c r="E62" s="134" t="e">
        <f>D62+E61</f>
        <v>#DIV/0!</v>
      </c>
      <c r="F62" s="134" t="e">
        <f t="shared" ref="F62:O62" si="27">E62+F61</f>
        <v>#DIV/0!</v>
      </c>
      <c r="G62" s="134" t="e">
        <f t="shared" si="27"/>
        <v>#DIV/0!</v>
      </c>
      <c r="H62" s="134" t="e">
        <f t="shared" si="27"/>
        <v>#DIV/0!</v>
      </c>
      <c r="I62" s="134" t="e">
        <f t="shared" si="27"/>
        <v>#DIV/0!</v>
      </c>
      <c r="J62" s="135" t="e">
        <f t="shared" si="27"/>
        <v>#DIV/0!</v>
      </c>
      <c r="K62" s="135" t="e">
        <f t="shared" si="27"/>
        <v>#DIV/0!</v>
      </c>
      <c r="L62" s="135" t="e">
        <f t="shared" si="27"/>
        <v>#DIV/0!</v>
      </c>
      <c r="M62" s="135" t="e">
        <f t="shared" si="27"/>
        <v>#DIV/0!</v>
      </c>
      <c r="N62" s="135" t="e">
        <f t="shared" si="27"/>
        <v>#DIV/0!</v>
      </c>
      <c r="O62" s="135" t="e">
        <f t="shared" si="27"/>
        <v>#DIV/0!</v>
      </c>
    </row>
    <row r="63" spans="3:15" ht="15" hidden="1" customHeight="1">
      <c r="C63" s="133"/>
      <c r="D63" s="134"/>
      <c r="E63" s="134"/>
      <c r="F63" s="134"/>
      <c r="G63" s="134"/>
      <c r="H63" s="134"/>
      <c r="I63" s="134"/>
      <c r="J63" s="135"/>
      <c r="K63" s="135"/>
      <c r="L63" s="135"/>
      <c r="M63" s="135"/>
      <c r="N63" s="135"/>
      <c r="O63" s="135"/>
    </row>
    <row r="64" spans="3:15" ht="15" hidden="1" customHeight="1">
      <c r="C64" s="136" t="s">
        <v>219</v>
      </c>
      <c r="D64" s="138">
        <v>0.125</v>
      </c>
      <c r="E64" s="134"/>
      <c r="F64" s="134"/>
      <c r="G64" s="134"/>
      <c r="H64" s="134"/>
      <c r="I64" s="134"/>
      <c r="J64" s="135"/>
      <c r="K64" s="135"/>
      <c r="L64" s="135"/>
      <c r="M64" s="135"/>
      <c r="N64" s="135"/>
      <c r="O64" s="135"/>
    </row>
    <row r="65" spans="3:15" ht="15" hidden="1" customHeight="1">
      <c r="C65" s="137" t="s">
        <v>220</v>
      </c>
      <c r="D65" s="139">
        <v>1</v>
      </c>
      <c r="E65" s="139">
        <f>D65/(1+$D$64)</f>
        <v>0.88888888888888884</v>
      </c>
      <c r="F65" s="139">
        <f t="shared" ref="F65:O65" si="28">E65/(1+$D$64)</f>
        <v>0.79012345679012341</v>
      </c>
      <c r="G65" s="139">
        <f t="shared" si="28"/>
        <v>0.7023319615912208</v>
      </c>
      <c r="H65" s="139">
        <f t="shared" si="28"/>
        <v>0.62429507696997399</v>
      </c>
      <c r="I65" s="139">
        <f t="shared" si="28"/>
        <v>0.5549289573066436</v>
      </c>
      <c r="J65" s="140">
        <f t="shared" si="28"/>
        <v>0.49327018427257208</v>
      </c>
      <c r="K65" s="140">
        <f t="shared" si="28"/>
        <v>0.43846238602006404</v>
      </c>
      <c r="L65" s="140">
        <f t="shared" si="28"/>
        <v>0.38974434312894579</v>
      </c>
      <c r="M65" s="140">
        <f t="shared" si="28"/>
        <v>0.34643941611461848</v>
      </c>
      <c r="N65" s="140">
        <f t="shared" si="28"/>
        <v>0.30794614765743866</v>
      </c>
      <c r="O65" s="140">
        <f t="shared" si="28"/>
        <v>0.27372990902883437</v>
      </c>
    </row>
    <row r="66" spans="3:15" ht="15" hidden="1" customHeight="1">
      <c r="C66" s="133" t="s">
        <v>214</v>
      </c>
      <c r="D66" s="134">
        <f>D61*D65</f>
        <v>0</v>
      </c>
      <c r="E66" s="134" t="e">
        <f t="shared" ref="E66:O66" si="29">E61*E65</f>
        <v>#DIV/0!</v>
      </c>
      <c r="F66" s="134" t="e">
        <f t="shared" si="29"/>
        <v>#DIV/0!</v>
      </c>
      <c r="G66" s="134" t="e">
        <f t="shared" si="29"/>
        <v>#DIV/0!</v>
      </c>
      <c r="H66" s="134" t="e">
        <f t="shared" si="29"/>
        <v>#DIV/0!</v>
      </c>
      <c r="I66" s="134" t="e">
        <f t="shared" si="29"/>
        <v>#DIV/0!</v>
      </c>
      <c r="J66" s="135" t="e">
        <f t="shared" si="29"/>
        <v>#DIV/0!</v>
      </c>
      <c r="K66" s="135" t="e">
        <f t="shared" si="29"/>
        <v>#DIV/0!</v>
      </c>
      <c r="L66" s="135" t="e">
        <f t="shared" si="29"/>
        <v>#DIV/0!</v>
      </c>
      <c r="M66" s="135" t="e">
        <f t="shared" si="29"/>
        <v>#DIV/0!</v>
      </c>
      <c r="N66" s="135" t="e">
        <f t="shared" si="29"/>
        <v>#DIV/0!</v>
      </c>
      <c r="O66" s="135" t="e">
        <f t="shared" si="29"/>
        <v>#DIV/0!</v>
      </c>
    </row>
    <row r="67" spans="3:15" ht="15" hidden="1" customHeight="1">
      <c r="C67" s="133"/>
      <c r="D67" s="134"/>
      <c r="E67" s="134"/>
      <c r="F67" s="134"/>
      <c r="G67" s="134"/>
      <c r="H67" s="134"/>
      <c r="I67" s="134"/>
      <c r="J67" s="135"/>
      <c r="K67" s="135"/>
      <c r="L67" s="135"/>
      <c r="M67" s="135"/>
      <c r="N67" s="135"/>
      <c r="O67" s="135"/>
    </row>
    <row r="68" spans="3:15" ht="15" hidden="1" customHeight="1">
      <c r="C68" s="136">
        <v>0</v>
      </c>
      <c r="D68" s="134">
        <f>IF(D62&lt;0,(1+C68),0)</f>
        <v>0</v>
      </c>
      <c r="E68" s="134" t="e">
        <f t="shared" ref="E68:O68" si="30">IF(E62&lt;0,(1+D68),0)</f>
        <v>#DIV/0!</v>
      </c>
      <c r="F68" s="134" t="e">
        <f t="shared" si="30"/>
        <v>#DIV/0!</v>
      </c>
      <c r="G68" s="134" t="e">
        <f t="shared" si="30"/>
        <v>#DIV/0!</v>
      </c>
      <c r="H68" s="134" t="e">
        <f t="shared" si="30"/>
        <v>#DIV/0!</v>
      </c>
      <c r="I68" s="134" t="e">
        <f t="shared" si="30"/>
        <v>#DIV/0!</v>
      </c>
      <c r="J68" s="135" t="e">
        <f t="shared" si="30"/>
        <v>#DIV/0!</v>
      </c>
      <c r="K68" s="135" t="e">
        <f t="shared" si="30"/>
        <v>#DIV/0!</v>
      </c>
      <c r="L68" s="135" t="e">
        <f t="shared" si="30"/>
        <v>#DIV/0!</v>
      </c>
      <c r="M68" s="135" t="e">
        <f t="shared" si="30"/>
        <v>#DIV/0!</v>
      </c>
      <c r="N68" s="135" t="e">
        <f t="shared" si="30"/>
        <v>#DIV/0!</v>
      </c>
      <c r="O68" s="135" t="e">
        <f t="shared" si="30"/>
        <v>#DIV/0!</v>
      </c>
    </row>
    <row r="69" spans="3:15" ht="15" hidden="1" customHeight="1" thickBot="1">
      <c r="C69" s="141"/>
      <c r="D69" s="134" t="str">
        <f>IF(D68=0,IF(C62&lt;0,(-C62/D61+C68),""),"")</f>
        <v/>
      </c>
      <c r="E69" s="134" t="e">
        <f t="shared" ref="E69:O69" si="31">IF(E68=0,IF(D62&lt;0,(-D62/E61+D68),""),"")</f>
        <v>#DIV/0!</v>
      </c>
      <c r="F69" s="134" t="e">
        <f t="shared" si="31"/>
        <v>#DIV/0!</v>
      </c>
      <c r="G69" s="134" t="e">
        <f t="shared" si="31"/>
        <v>#DIV/0!</v>
      </c>
      <c r="H69" s="134" t="e">
        <f t="shared" si="31"/>
        <v>#DIV/0!</v>
      </c>
      <c r="I69" s="134" t="e">
        <f t="shared" si="31"/>
        <v>#DIV/0!</v>
      </c>
      <c r="J69" s="135" t="e">
        <f t="shared" si="31"/>
        <v>#DIV/0!</v>
      </c>
      <c r="K69" s="135" t="e">
        <f t="shared" si="31"/>
        <v>#DIV/0!</v>
      </c>
      <c r="L69" s="135" t="e">
        <f t="shared" si="31"/>
        <v>#DIV/0!</v>
      </c>
      <c r="M69" s="135" t="e">
        <f t="shared" si="31"/>
        <v>#DIV/0!</v>
      </c>
      <c r="N69" s="135" t="e">
        <f t="shared" si="31"/>
        <v>#DIV/0!</v>
      </c>
      <c r="O69" s="135" t="e">
        <f t="shared" si="31"/>
        <v>#DIV/0!</v>
      </c>
    </row>
    <row r="70" spans="3:15" ht="15" customHeight="1">
      <c r="K70" s="120"/>
      <c r="L70" s="120"/>
      <c r="M70" s="120"/>
      <c r="N70" s="120"/>
      <c r="O70" s="120"/>
    </row>
    <row r="71" spans="3:15" ht="15" customHeight="1" thickBot="1">
      <c r="C71" s="129" t="s">
        <v>210</v>
      </c>
      <c r="K71" s="120"/>
      <c r="L71" s="120"/>
      <c r="M71" s="120"/>
      <c r="N71" s="120"/>
      <c r="O71" s="120"/>
    </row>
    <row r="72" spans="3:15" ht="15" customHeight="1">
      <c r="C72" s="142" t="s">
        <v>108</v>
      </c>
      <c r="D72" s="143" t="s">
        <v>192</v>
      </c>
      <c r="E72" s="143" t="s">
        <v>193</v>
      </c>
      <c r="F72" s="143" t="s">
        <v>194</v>
      </c>
      <c r="G72" s="143" t="s">
        <v>195</v>
      </c>
      <c r="H72" s="143" t="s">
        <v>196</v>
      </c>
      <c r="I72" s="143" t="s">
        <v>197</v>
      </c>
      <c r="J72" s="143" t="s">
        <v>198</v>
      </c>
      <c r="K72" s="143" t="s">
        <v>198</v>
      </c>
      <c r="L72" s="143" t="s">
        <v>198</v>
      </c>
      <c r="M72" s="143" t="s">
        <v>198</v>
      </c>
      <c r="N72" s="143" t="s">
        <v>198</v>
      </c>
      <c r="O72" s="144" t="s">
        <v>198</v>
      </c>
    </row>
    <row r="73" spans="3:15" ht="15" customHeight="1">
      <c r="C73" s="145" t="s">
        <v>294</v>
      </c>
      <c r="D73" s="146">
        <f>D36</f>
        <v>0</v>
      </c>
      <c r="E73" s="146" t="e">
        <f t="shared" ref="E73:O73" si="32">E36</f>
        <v>#DIV/0!</v>
      </c>
      <c r="F73" s="146" t="e">
        <f t="shared" si="32"/>
        <v>#DIV/0!</v>
      </c>
      <c r="G73" s="146" t="e">
        <f t="shared" si="32"/>
        <v>#DIV/0!</v>
      </c>
      <c r="H73" s="146" t="e">
        <f t="shared" si="32"/>
        <v>#DIV/0!</v>
      </c>
      <c r="I73" s="146" t="e">
        <f t="shared" si="32"/>
        <v>#DIV/0!</v>
      </c>
      <c r="J73" s="146" t="e">
        <f t="shared" si="32"/>
        <v>#DIV/0!</v>
      </c>
      <c r="K73" s="146" t="e">
        <f t="shared" si="32"/>
        <v>#DIV/0!</v>
      </c>
      <c r="L73" s="146" t="e">
        <f t="shared" si="32"/>
        <v>#DIV/0!</v>
      </c>
      <c r="M73" s="146" t="e">
        <f t="shared" si="32"/>
        <v>#DIV/0!</v>
      </c>
      <c r="N73" s="146" t="e">
        <f t="shared" si="32"/>
        <v>#DIV/0!</v>
      </c>
      <c r="O73" s="147" t="e">
        <f t="shared" si="32"/>
        <v>#DIV/0!</v>
      </c>
    </row>
    <row r="74" spans="3:15" ht="15" customHeight="1">
      <c r="C74" s="145" t="s">
        <v>295</v>
      </c>
      <c r="D74" s="148">
        <f>IF(C75&lt;0,C75,0)</f>
        <v>0</v>
      </c>
      <c r="E74" s="146">
        <f t="shared" ref="E74:O74" si="33">IF(D75&lt;0,D75,0)</f>
        <v>0</v>
      </c>
      <c r="F74" s="146" t="e">
        <f t="shared" si="33"/>
        <v>#DIV/0!</v>
      </c>
      <c r="G74" s="146" t="e">
        <f t="shared" si="33"/>
        <v>#DIV/0!</v>
      </c>
      <c r="H74" s="146" t="e">
        <f t="shared" si="33"/>
        <v>#DIV/0!</v>
      </c>
      <c r="I74" s="146" t="e">
        <f t="shared" si="33"/>
        <v>#DIV/0!</v>
      </c>
      <c r="J74" s="146" t="e">
        <f t="shared" si="33"/>
        <v>#DIV/0!</v>
      </c>
      <c r="K74" s="146" t="e">
        <f t="shared" si="33"/>
        <v>#DIV/0!</v>
      </c>
      <c r="L74" s="146" t="e">
        <f t="shared" si="33"/>
        <v>#DIV/0!</v>
      </c>
      <c r="M74" s="146" t="e">
        <f t="shared" si="33"/>
        <v>#DIV/0!</v>
      </c>
      <c r="N74" s="146" t="e">
        <f t="shared" si="33"/>
        <v>#DIV/0!</v>
      </c>
      <c r="O74" s="147" t="e">
        <f t="shared" si="33"/>
        <v>#DIV/0!</v>
      </c>
    </row>
    <row r="75" spans="3:15" ht="15" customHeight="1">
      <c r="C75" s="145"/>
      <c r="D75" s="148">
        <f t="shared" ref="D75:O75" si="34">D73+D74</f>
        <v>0</v>
      </c>
      <c r="E75" s="146" t="e">
        <f t="shared" si="34"/>
        <v>#DIV/0!</v>
      </c>
      <c r="F75" s="146" t="e">
        <f t="shared" si="34"/>
        <v>#DIV/0!</v>
      </c>
      <c r="G75" s="146" t="e">
        <f t="shared" si="34"/>
        <v>#DIV/0!</v>
      </c>
      <c r="H75" s="146" t="e">
        <f t="shared" si="34"/>
        <v>#DIV/0!</v>
      </c>
      <c r="I75" s="146" t="e">
        <f t="shared" si="34"/>
        <v>#DIV/0!</v>
      </c>
      <c r="J75" s="146" t="e">
        <f t="shared" si="34"/>
        <v>#DIV/0!</v>
      </c>
      <c r="K75" s="146" t="e">
        <f t="shared" si="34"/>
        <v>#DIV/0!</v>
      </c>
      <c r="L75" s="146" t="e">
        <f t="shared" si="34"/>
        <v>#DIV/0!</v>
      </c>
      <c r="M75" s="146" t="e">
        <f t="shared" si="34"/>
        <v>#DIV/0!</v>
      </c>
      <c r="N75" s="146" t="e">
        <f t="shared" si="34"/>
        <v>#DIV/0!</v>
      </c>
      <c r="O75" s="147" t="e">
        <f t="shared" si="34"/>
        <v>#DIV/0!</v>
      </c>
    </row>
    <row r="76" spans="3:15" ht="15" customHeight="1" thickBot="1">
      <c r="C76" s="149" t="s">
        <v>210</v>
      </c>
      <c r="D76" s="150">
        <f>IF(D75&gt;0,(D75)*30%,0)</f>
        <v>0</v>
      </c>
      <c r="E76" s="150" t="e">
        <f t="shared" ref="E76:O76" si="35">IF(E75&gt;0,(E75)*30%,0)</f>
        <v>#DIV/0!</v>
      </c>
      <c r="F76" s="150" t="e">
        <f t="shared" si="35"/>
        <v>#DIV/0!</v>
      </c>
      <c r="G76" s="150" t="e">
        <f t="shared" si="35"/>
        <v>#DIV/0!</v>
      </c>
      <c r="H76" s="150" t="e">
        <f t="shared" si="35"/>
        <v>#DIV/0!</v>
      </c>
      <c r="I76" s="150" t="e">
        <f t="shared" si="35"/>
        <v>#DIV/0!</v>
      </c>
      <c r="J76" s="150" t="e">
        <f t="shared" si="35"/>
        <v>#DIV/0!</v>
      </c>
      <c r="K76" s="150" t="e">
        <f t="shared" si="35"/>
        <v>#DIV/0!</v>
      </c>
      <c r="L76" s="150" t="e">
        <f t="shared" si="35"/>
        <v>#DIV/0!</v>
      </c>
      <c r="M76" s="150" t="e">
        <f t="shared" si="35"/>
        <v>#DIV/0!</v>
      </c>
      <c r="N76" s="150" t="e">
        <f t="shared" si="35"/>
        <v>#DIV/0!</v>
      </c>
      <c r="O76" s="151" t="e">
        <f t="shared" si="35"/>
        <v>#DIV/0!</v>
      </c>
    </row>
    <row r="77" spans="3:15" ht="15" customHeight="1">
      <c r="K77" s="120"/>
      <c r="L77" s="120"/>
      <c r="M77" s="120"/>
      <c r="N77" s="120"/>
      <c r="O77" s="120"/>
    </row>
    <row r="78" spans="3:15" ht="15" customHeight="1">
      <c r="K78" s="120"/>
      <c r="L78" s="120"/>
      <c r="M78" s="120"/>
      <c r="N78" s="120"/>
      <c r="O78" s="120"/>
    </row>
    <row r="79" spans="3:15" ht="15" customHeight="1">
      <c r="K79" s="120"/>
      <c r="L79" s="120"/>
      <c r="M79" s="120"/>
      <c r="N79" s="120"/>
      <c r="O79" s="120"/>
    </row>
    <row r="80" spans="3:15" ht="15" customHeight="1">
      <c r="K80" s="120"/>
      <c r="L80" s="120"/>
      <c r="M80" s="120"/>
      <c r="N80" s="120"/>
      <c r="O80" s="120"/>
    </row>
    <row r="81" spans="11:15" ht="15" customHeight="1">
      <c r="K81" s="120"/>
      <c r="L81" s="120"/>
      <c r="M81" s="120"/>
      <c r="N81" s="120"/>
      <c r="O81" s="120"/>
    </row>
    <row r="82" spans="11:15" ht="15" customHeight="1">
      <c r="K82" s="120"/>
      <c r="L82" s="120"/>
      <c r="M82" s="120"/>
      <c r="N82" s="120"/>
      <c r="O82" s="120"/>
    </row>
    <row r="83" spans="11:15" ht="15" customHeight="1">
      <c r="K83" s="120"/>
      <c r="L83" s="120"/>
      <c r="M83" s="120"/>
      <c r="N83" s="120"/>
      <c r="O83" s="120"/>
    </row>
    <row r="84" spans="11:15" ht="15" customHeight="1">
      <c r="K84" s="120"/>
      <c r="L84" s="120"/>
      <c r="M84" s="120"/>
      <c r="N84" s="120"/>
      <c r="O84" s="120"/>
    </row>
    <row r="85" spans="11:15" ht="15" customHeight="1">
      <c r="K85" s="120"/>
      <c r="L85" s="120"/>
      <c r="M85" s="120"/>
      <c r="N85" s="120"/>
      <c r="O85" s="120"/>
    </row>
    <row r="86" spans="11:15" ht="15" customHeight="1">
      <c r="K86" s="120"/>
      <c r="L86" s="120"/>
      <c r="M86" s="120"/>
      <c r="N86" s="120"/>
      <c r="O86" s="120"/>
    </row>
    <row r="87" spans="11:15" ht="15" customHeight="1">
      <c r="K87" s="120"/>
      <c r="L87" s="120"/>
      <c r="M87" s="120"/>
      <c r="N87" s="120"/>
      <c r="O87" s="120"/>
    </row>
    <row r="88" spans="11:15" ht="15" customHeight="1">
      <c r="K88" s="120"/>
      <c r="L88" s="120"/>
      <c r="M88" s="120"/>
      <c r="N88" s="120"/>
      <c r="O88" s="120"/>
    </row>
    <row r="89" spans="11:15" ht="15" customHeight="1">
      <c r="K89" s="120"/>
      <c r="L89" s="120"/>
      <c r="M89" s="120"/>
      <c r="N89" s="120"/>
      <c r="O89" s="120"/>
    </row>
  </sheetData>
  <sheetProtection selectLockedCells="1" selectUnlockedCells="1"/>
  <pageMargins left="0.196527777777778" right="0.156944444444444" top="0.35416666666666702" bottom="0.118055555555556" header="0.35416666666666702" footer="0.118055555555556"/>
  <pageSetup paperSize="9" scale="79" orientation="landscape" horizontalDpi="360" verticalDpi="36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9">
    <pageSetUpPr fitToPage="1"/>
  </sheetPr>
  <dimension ref="A1:S93"/>
  <sheetViews>
    <sheetView showGridLines="0" zoomScale="80" zoomScaleNormal="80" workbookViewId="0">
      <selection activeCell="O12" sqref="O12"/>
    </sheetView>
  </sheetViews>
  <sheetFormatPr defaultColWidth="9.21875" defaultRowHeight="12"/>
  <cols>
    <col min="1" max="1" width="41.44140625" style="153" bestFit="1" customWidth="1"/>
    <col min="2" max="2" width="5.77734375" style="153" bestFit="1" customWidth="1"/>
    <col min="3" max="14" width="9.44140625" style="153" customWidth="1"/>
    <col min="15" max="15" width="10.77734375" style="153" bestFit="1" customWidth="1"/>
    <col min="16" max="16" width="11.44140625" style="153" bestFit="1" customWidth="1"/>
    <col min="17" max="17" width="8.77734375" style="153" customWidth="1"/>
    <col min="18" max="18" width="2.21875" style="153" bestFit="1" customWidth="1"/>
    <col min="19" max="19" width="8.77734375" style="153" customWidth="1"/>
    <col min="20" max="20" width="8.44140625" style="153" customWidth="1"/>
    <col min="21" max="29" width="8.77734375" style="153" customWidth="1"/>
    <col min="30" max="16384" width="9.21875" style="153"/>
  </cols>
  <sheetData>
    <row r="1" spans="1:19">
      <c r="A1" s="152"/>
      <c r="B1" s="152"/>
    </row>
    <row r="3" spans="1:19">
      <c r="C3" s="154"/>
    </row>
    <row r="4" spans="1:19">
      <c r="A4" s="152" t="s">
        <v>250</v>
      </c>
      <c r="B4" s="152"/>
      <c r="N4" s="153" t="s">
        <v>251</v>
      </c>
    </row>
    <row r="5" spans="1:19" ht="21.75" customHeight="1">
      <c r="A5" s="155" t="s">
        <v>252</v>
      </c>
      <c r="B5" s="156" t="s">
        <v>411</v>
      </c>
      <c r="C5" s="156" t="s">
        <v>141</v>
      </c>
      <c r="D5" s="157" t="s">
        <v>142</v>
      </c>
      <c r="E5" s="157" t="s">
        <v>143</v>
      </c>
      <c r="F5" s="157" t="s">
        <v>144</v>
      </c>
      <c r="G5" s="157" t="s">
        <v>145</v>
      </c>
      <c r="H5" s="157" t="s">
        <v>223</v>
      </c>
      <c r="I5" s="157" t="s">
        <v>224</v>
      </c>
      <c r="J5" s="157" t="s">
        <v>329</v>
      </c>
      <c r="K5" s="157" t="s">
        <v>330</v>
      </c>
      <c r="L5" s="157" t="s">
        <v>331</v>
      </c>
      <c r="M5" s="157" t="s">
        <v>332</v>
      </c>
      <c r="N5" s="157" t="s">
        <v>343</v>
      </c>
      <c r="O5" s="23"/>
    </row>
    <row r="6" spans="1:19" ht="14.4">
      <c r="A6" s="158"/>
      <c r="B6" s="158"/>
      <c r="C6" s="158"/>
      <c r="D6" s="159"/>
      <c r="F6" s="159"/>
      <c r="G6" s="159"/>
      <c r="H6" s="159"/>
      <c r="I6" s="159"/>
      <c r="J6" s="159"/>
      <c r="K6" s="159"/>
      <c r="L6" s="159"/>
      <c r="M6" s="159"/>
      <c r="N6" s="159"/>
      <c r="O6" s="23"/>
    </row>
    <row r="7" spans="1:19" ht="14.4">
      <c r="A7" s="158" t="s">
        <v>253</v>
      </c>
      <c r="B7" s="158"/>
      <c r="C7" s="160" t="e">
        <f>C49+B54</f>
        <v>#DIV/0!</v>
      </c>
      <c r="D7" s="161" t="e">
        <f>C7+D49</f>
        <v>#DIV/0!</v>
      </c>
      <c r="E7" s="154" t="e">
        <f t="shared" ref="E7:N7" si="0">D7+E49</f>
        <v>#DIV/0!</v>
      </c>
      <c r="F7" s="161" t="e">
        <f t="shared" si="0"/>
        <v>#DIV/0!</v>
      </c>
      <c r="G7" s="161" t="e">
        <f t="shared" si="0"/>
        <v>#DIV/0!</v>
      </c>
      <c r="H7" s="161" t="e">
        <f t="shared" si="0"/>
        <v>#DIV/0!</v>
      </c>
      <c r="I7" s="161" t="e">
        <f t="shared" si="0"/>
        <v>#DIV/0!</v>
      </c>
      <c r="J7" s="161" t="e">
        <f t="shared" si="0"/>
        <v>#DIV/0!</v>
      </c>
      <c r="K7" s="161" t="e">
        <f t="shared" si="0"/>
        <v>#DIV/0!</v>
      </c>
      <c r="L7" s="161" t="e">
        <f t="shared" si="0"/>
        <v>#DIV/0!</v>
      </c>
      <c r="M7" s="161" t="e">
        <f t="shared" si="0"/>
        <v>#DIV/0!</v>
      </c>
      <c r="N7" s="161" t="e">
        <f t="shared" si="0"/>
        <v>#DIV/0!</v>
      </c>
      <c r="O7" s="23"/>
      <c r="P7" s="154"/>
      <c r="Q7" s="154"/>
      <c r="S7" s="154"/>
    </row>
    <row r="8" spans="1:19" ht="14.4">
      <c r="A8" s="158" t="s">
        <v>254</v>
      </c>
      <c r="B8" s="158"/>
      <c r="C8" s="162">
        <f>'P&amp;L'!D40-('Plan Working A'!E41+'Plan Working B'!E41)</f>
        <v>0</v>
      </c>
      <c r="D8" s="163" t="e">
        <f>C8+'P&amp;L'!E40-('Plan Working A'!F41+'Plan Working B'!F41)</f>
        <v>#DIV/0!</v>
      </c>
      <c r="E8" s="163" t="e">
        <f>D8+'P&amp;L'!F40-('Plan Working A'!G41+'Plan Working B'!G41)</f>
        <v>#DIV/0!</v>
      </c>
      <c r="F8" s="164" t="e">
        <f>E8+'P&amp;L'!G40-('Plan Working A'!H41+'Plan Working B'!H41)</f>
        <v>#DIV/0!</v>
      </c>
      <c r="G8" s="164" t="e">
        <f>F8+'P&amp;L'!H40-('Plan Working A'!I41+'Plan Working B'!I41)</f>
        <v>#DIV/0!</v>
      </c>
      <c r="H8" s="164" t="e">
        <f>G8+'P&amp;L'!I40-('Plan Working A'!J41+'Plan Working B'!J41)</f>
        <v>#DIV/0!</v>
      </c>
      <c r="I8" s="164" t="e">
        <f>H8+'P&amp;L'!J40-('Plan Working A'!K41+'Plan Working B'!K41)</f>
        <v>#DIV/0!</v>
      </c>
      <c r="J8" s="164" t="e">
        <f>I8+'P&amp;L'!K40-('Plan Working A'!L41+'Plan Working B'!L41)</f>
        <v>#DIV/0!</v>
      </c>
      <c r="K8" s="164" t="e">
        <f>J8+'P&amp;L'!L40-('Plan Working A'!M41+'Plan Working B'!M41)</f>
        <v>#DIV/0!</v>
      </c>
      <c r="L8" s="164" t="e">
        <f>K8+'P&amp;L'!M40-('Plan Working A'!N41+'Plan Working B'!N41)</f>
        <v>#DIV/0!</v>
      </c>
      <c r="M8" s="164" t="e">
        <f>L8+'P&amp;L'!N40-('Plan Working A'!O41+'Plan Working B'!O41)</f>
        <v>#DIV/0!</v>
      </c>
      <c r="N8" s="164" t="e">
        <f>M8+'P&amp;L'!O40-('Plan Working A'!P41+'Plan Working B'!P41)</f>
        <v>#DIV/0!</v>
      </c>
      <c r="O8" s="23"/>
      <c r="P8" s="154"/>
      <c r="Q8" s="154"/>
      <c r="S8" s="154"/>
    </row>
    <row r="9" spans="1:19" ht="14.4">
      <c r="A9" s="158"/>
      <c r="B9" s="158"/>
      <c r="C9" s="158"/>
      <c r="D9" s="159"/>
      <c r="F9" s="159"/>
      <c r="G9" s="159"/>
      <c r="H9" s="159"/>
      <c r="I9" s="159"/>
      <c r="J9" s="159"/>
      <c r="K9" s="159"/>
      <c r="L9" s="159"/>
      <c r="M9" s="159"/>
      <c r="N9" s="159"/>
      <c r="O9" s="23"/>
    </row>
    <row r="10" spans="1:19" ht="14.4">
      <c r="A10" s="158" t="s">
        <v>255</v>
      </c>
      <c r="B10" s="158"/>
      <c r="C10" s="164" t="e">
        <f>C30*C29/365/('Plan Working A'!E279+'Plan Working B'!E279)*('Plan Working A'!E281+'Plan Working B'!E281)</f>
        <v>#DIV/0!</v>
      </c>
      <c r="D10" s="164" t="e">
        <f>D30*D29/365/('Plan Working A'!F279+'Plan Working B'!F279)*('Plan Working A'!F281+'Plan Working B'!F281)</f>
        <v>#DIV/0!</v>
      </c>
      <c r="E10" s="164" t="e">
        <f>E30*E29/365/('Plan Working A'!G279+'Plan Working B'!G279)*('Plan Working A'!G281+'Plan Working B'!G281)</f>
        <v>#DIV/0!</v>
      </c>
      <c r="F10" s="164" t="e">
        <f>F30*F29/365/('Plan Working A'!H279+'Plan Working B'!H279)*('Plan Working A'!H281+'Plan Working B'!H281)</f>
        <v>#DIV/0!</v>
      </c>
      <c r="G10" s="164" t="e">
        <f>G30*G29/365/('Plan Working A'!I279+'Plan Working B'!I279)*('Plan Working A'!I281+'Plan Working B'!I281)</f>
        <v>#DIV/0!</v>
      </c>
      <c r="H10" s="164" t="e">
        <f>H30*H29/365/('Plan Working A'!J279+'Plan Working B'!J279)*('Plan Working A'!J281+'Plan Working B'!J281)</f>
        <v>#DIV/0!</v>
      </c>
      <c r="I10" s="164" t="e">
        <f>I30*I29/365/('Plan Working A'!K279+'Plan Working B'!K279)*('Plan Working A'!K281+'Plan Working B'!K281)</f>
        <v>#DIV/0!</v>
      </c>
      <c r="J10" s="164" t="e">
        <f>J30*J29/365/('Plan Working A'!L279+'Plan Working B'!L279)*('Plan Working A'!L281+'Plan Working B'!L281)</f>
        <v>#DIV/0!</v>
      </c>
      <c r="K10" s="164" t="e">
        <f>K30*K29/365/('Plan Working A'!M279+'Plan Working B'!M279)*('Plan Working A'!M281+'Plan Working B'!M281)</f>
        <v>#DIV/0!</v>
      </c>
      <c r="L10" s="164" t="e">
        <f>L30*L29/365/('Plan Working A'!N279+'Plan Working B'!N279)*('Plan Working A'!N281+'Plan Working B'!N281)</f>
        <v>#DIV/0!</v>
      </c>
      <c r="M10" s="164" t="e">
        <f>M30*M29/365/('Plan Working A'!O279+'Plan Working B'!O279)*('Plan Working A'!O281+'Plan Working B'!O281)</f>
        <v>#DIV/0!</v>
      </c>
      <c r="N10" s="164" t="e">
        <f>N30*N29/365/('Plan Working A'!P279+'Plan Working B'!P279)*('Plan Working A'!P281+'Plan Working B'!P281)</f>
        <v>#DIV/0!</v>
      </c>
      <c r="O10" s="23"/>
      <c r="P10" s="154"/>
      <c r="Q10" s="154"/>
      <c r="S10" s="154"/>
    </row>
    <row r="11" spans="1:19" ht="14.4">
      <c r="A11" s="158"/>
      <c r="B11" s="158"/>
      <c r="C11" s="158"/>
      <c r="D11" s="164"/>
      <c r="E11" s="165"/>
      <c r="F11" s="166"/>
      <c r="G11" s="166"/>
      <c r="H11" s="166"/>
      <c r="I11" s="166"/>
      <c r="J11" s="166"/>
      <c r="K11" s="166"/>
      <c r="L11" s="166"/>
      <c r="M11" s="166"/>
      <c r="N11" s="166"/>
      <c r="O11" s="23"/>
    </row>
    <row r="12" spans="1:19" ht="14.4">
      <c r="A12" s="167"/>
      <c r="B12" s="167"/>
      <c r="C12" s="168" t="e">
        <f>SUM(C6:C11)</f>
        <v>#DIV/0!</v>
      </c>
      <c r="D12" s="169" t="e">
        <f>SUM(D7:D11)</f>
        <v>#DIV/0!</v>
      </c>
      <c r="E12" s="170" t="e">
        <f t="shared" ref="E12:N12" si="1">SUM(E7:E11)</f>
        <v>#DIV/0!</v>
      </c>
      <c r="F12" s="169" t="e">
        <f t="shared" si="1"/>
        <v>#DIV/0!</v>
      </c>
      <c r="G12" s="169" t="e">
        <f t="shared" si="1"/>
        <v>#DIV/0!</v>
      </c>
      <c r="H12" s="169" t="e">
        <f t="shared" si="1"/>
        <v>#DIV/0!</v>
      </c>
      <c r="I12" s="169" t="e">
        <f t="shared" si="1"/>
        <v>#DIV/0!</v>
      </c>
      <c r="J12" s="169" t="e">
        <f t="shared" si="1"/>
        <v>#DIV/0!</v>
      </c>
      <c r="K12" s="169" t="e">
        <f t="shared" si="1"/>
        <v>#DIV/0!</v>
      </c>
      <c r="L12" s="169" t="e">
        <f t="shared" si="1"/>
        <v>#DIV/0!</v>
      </c>
      <c r="M12" s="169" t="e">
        <f t="shared" si="1"/>
        <v>#DIV/0!</v>
      </c>
      <c r="N12" s="169" t="e">
        <f t="shared" si="1"/>
        <v>#DIV/0!</v>
      </c>
      <c r="O12" s="23"/>
    </row>
    <row r="13" spans="1:19" ht="14.4">
      <c r="A13" s="171" t="s">
        <v>256</v>
      </c>
      <c r="B13" s="171"/>
      <c r="C13" s="172"/>
      <c r="D13" s="173"/>
      <c r="E13" s="174"/>
      <c r="F13" s="173"/>
      <c r="G13" s="173"/>
      <c r="H13" s="173"/>
      <c r="I13" s="173"/>
      <c r="J13" s="173"/>
      <c r="K13" s="173"/>
      <c r="L13" s="173"/>
      <c r="M13" s="173"/>
      <c r="N13" s="173"/>
      <c r="O13" s="23"/>
    </row>
    <row r="14" spans="1:19" ht="14.4">
      <c r="A14" s="171" t="s">
        <v>257</v>
      </c>
      <c r="B14" s="171"/>
      <c r="C14" s="158"/>
      <c r="D14" s="161">
        <f>C16</f>
        <v>0</v>
      </c>
      <c r="E14" s="154">
        <f>D16</f>
        <v>0</v>
      </c>
      <c r="F14" s="161">
        <f>E16</f>
        <v>0</v>
      </c>
      <c r="G14" s="161">
        <f>F16</f>
        <v>0</v>
      </c>
      <c r="H14" s="161">
        <f t="shared" ref="H14:N14" si="2">G16</f>
        <v>0</v>
      </c>
      <c r="I14" s="161">
        <f t="shared" si="2"/>
        <v>0</v>
      </c>
      <c r="J14" s="161">
        <f t="shared" si="2"/>
        <v>0</v>
      </c>
      <c r="K14" s="161">
        <f t="shared" si="2"/>
        <v>0</v>
      </c>
      <c r="L14" s="161">
        <f t="shared" si="2"/>
        <v>0</v>
      </c>
      <c r="M14" s="161">
        <f t="shared" si="2"/>
        <v>0</v>
      </c>
      <c r="N14" s="161">
        <f t="shared" si="2"/>
        <v>0</v>
      </c>
      <c r="O14" s="23"/>
    </row>
    <row r="15" spans="1:19" ht="14.4">
      <c r="A15" s="158" t="s">
        <v>414</v>
      </c>
      <c r="B15" s="158"/>
      <c r="C15" s="740">
        <f>'Plan Working A'!E24+'Plan Working A'!E32+'Plan Working B'!E24+'Plan Working B'!E32+'Plan Working Online'!E20</f>
        <v>0</v>
      </c>
      <c r="D15" s="740">
        <f>'Plan Working A'!F24+'Plan Working A'!F32+'Plan Working B'!F24+'Plan Working B'!F32+'Plan Working Online'!F20</f>
        <v>0</v>
      </c>
      <c r="E15" s="740">
        <f>'Plan Working A'!G24+'Plan Working A'!G32+'Plan Working B'!G24+'Plan Working B'!G32+'Plan Working Online'!G20</f>
        <v>0</v>
      </c>
      <c r="F15" s="740">
        <f>'Plan Working A'!H24+'Plan Working A'!H32+'Plan Working B'!H24+'Plan Working B'!H32+'Plan Working Online'!H20</f>
        <v>0</v>
      </c>
      <c r="G15" s="740">
        <f>'Plan Working A'!I24+'Plan Working A'!I32+'Plan Working B'!I24+'Plan Working B'!I32+'Plan Working Online'!I20</f>
        <v>0</v>
      </c>
      <c r="H15" s="741">
        <f>'Plan Working A'!J24+'Plan Working A'!J32+'Plan Working B'!J24+'Plan Working B'!J32+'Plan Working Online'!J20</f>
        <v>0</v>
      </c>
      <c r="I15" s="741">
        <f>'Plan Working A'!K24+'Plan Working A'!K32+'Plan Working B'!K24+'Plan Working B'!K32+'Plan Working Online'!K20</f>
        <v>0</v>
      </c>
      <c r="J15" s="741">
        <f>'Plan Working A'!L24+'Plan Working A'!L32+'Plan Working B'!L24+'Plan Working B'!L32+'Plan Working Online'!L20</f>
        <v>0</v>
      </c>
      <c r="K15" s="741">
        <f>'Plan Working A'!M24+'Plan Working A'!M32+'Plan Working B'!M24+'Plan Working B'!M32+'Plan Working Online'!M20</f>
        <v>0</v>
      </c>
      <c r="L15" s="741">
        <f>'Plan Working A'!N24+'Plan Working A'!N32+'Plan Working B'!N24+'Plan Working B'!N32+'Plan Working Online'!N20</f>
        <v>0</v>
      </c>
      <c r="M15" s="741">
        <f>'Plan Working A'!O24+'Plan Working A'!O32+'Plan Working B'!O24+'Plan Working B'!O32+'Plan Working Online'!O20</f>
        <v>0</v>
      </c>
      <c r="N15" s="741">
        <f>'Plan Working A'!P24+'Plan Working A'!P32+'Plan Working B'!P24+'Plan Working B'!P32+'Plan Working Online'!P20</f>
        <v>0</v>
      </c>
      <c r="O15" s="23"/>
    </row>
    <row r="16" spans="1:19" ht="14.4">
      <c r="A16" s="158"/>
      <c r="B16" s="158"/>
      <c r="C16" s="160">
        <f>SUM(C14:C15)</f>
        <v>0</v>
      </c>
      <c r="D16" s="177">
        <f t="shared" ref="D16:N16" si="3">SUM(D14:D15)</f>
        <v>0</v>
      </c>
      <c r="E16" s="161">
        <f t="shared" si="3"/>
        <v>0</v>
      </c>
      <c r="F16" s="178">
        <f t="shared" si="3"/>
        <v>0</v>
      </c>
      <c r="G16" s="178">
        <f t="shared" si="3"/>
        <v>0</v>
      </c>
      <c r="H16" s="178">
        <f t="shared" si="3"/>
        <v>0</v>
      </c>
      <c r="I16" s="161">
        <f t="shared" si="3"/>
        <v>0</v>
      </c>
      <c r="J16" s="161">
        <f t="shared" si="3"/>
        <v>0</v>
      </c>
      <c r="K16" s="161">
        <f t="shared" si="3"/>
        <v>0</v>
      </c>
      <c r="L16" s="161">
        <f t="shared" si="3"/>
        <v>0</v>
      </c>
      <c r="M16" s="161">
        <f t="shared" si="3"/>
        <v>0</v>
      </c>
      <c r="N16" s="161">
        <f t="shared" si="3"/>
        <v>0</v>
      </c>
      <c r="O16" s="23"/>
      <c r="P16" s="154"/>
      <c r="Q16" s="154"/>
      <c r="S16" s="154"/>
    </row>
    <row r="17" spans="1:19" ht="14.4">
      <c r="A17" s="158" t="s">
        <v>258</v>
      </c>
      <c r="B17" s="158"/>
      <c r="C17" s="162">
        <f>-'Plan Working A'!E239-'Plan Working A'!E252-'Plan Working B'!E239-'Plan Working B'!E252-'Plan Working Online'!E114</f>
        <v>0</v>
      </c>
      <c r="D17" s="162">
        <f>-'Plan Working A'!F239-'Plan Working A'!F252-'Plan Working B'!F239-'Plan Working B'!F252-'Plan Working Online'!F114</f>
        <v>0</v>
      </c>
      <c r="E17" s="162">
        <f>-'Plan Working A'!G239-'Plan Working A'!G252-'Plan Working B'!G239-'Plan Working B'!G252-'Plan Working Online'!G114</f>
        <v>0</v>
      </c>
      <c r="F17" s="177">
        <f>-'Plan Working A'!H239-'Plan Working A'!H252-'Plan Working B'!H239-'Plan Working B'!H252-'Plan Working Online'!H114</f>
        <v>0</v>
      </c>
      <c r="G17" s="177">
        <f>-'Plan Working A'!I239-'Plan Working A'!I252-'Plan Working B'!I239-'Plan Working B'!I252-'Plan Working Online'!I114</f>
        <v>0</v>
      </c>
      <c r="H17" s="177">
        <f>-'Plan Working A'!J239-'Plan Working A'!J252-'Plan Working B'!J239-'Plan Working B'!J252-'Plan Working Online'!J114</f>
        <v>0</v>
      </c>
      <c r="I17" s="161">
        <f>-'Plan Working A'!K239-'Plan Working A'!K252-'Plan Working B'!K239-'Plan Working B'!K252-'Plan Working Online'!K114</f>
        <v>0</v>
      </c>
      <c r="J17" s="161">
        <f>-'Plan Working A'!L239-'Plan Working A'!L252-'Plan Working B'!L239-'Plan Working B'!L252-'Plan Working Online'!L114</f>
        <v>0</v>
      </c>
      <c r="K17" s="161">
        <f>-'Plan Working A'!M239-'Plan Working A'!M252-'Plan Working B'!M239-'Plan Working B'!M252-'Plan Working Online'!M114</f>
        <v>0</v>
      </c>
      <c r="L17" s="161">
        <f>-'Plan Working A'!N239-'Plan Working A'!N252-'Plan Working B'!N239-'Plan Working B'!N252-'Plan Working Online'!N114</f>
        <v>0</v>
      </c>
      <c r="M17" s="161">
        <f>-'Plan Working A'!O239-'Plan Working A'!O252-'Plan Working B'!O239-'Plan Working B'!O252-'Plan Working Online'!O114</f>
        <v>0</v>
      </c>
      <c r="N17" s="161">
        <f>-'Plan Working A'!P239-'Plan Working A'!P252-'Plan Working B'!P239-'Plan Working B'!P252-'Plan Working Online'!P114</f>
        <v>0</v>
      </c>
      <c r="O17" s="23"/>
    </row>
    <row r="18" spans="1:19" ht="14.4">
      <c r="A18" s="158" t="s">
        <v>259</v>
      </c>
      <c r="B18" s="158"/>
      <c r="C18" s="177">
        <f>C17</f>
        <v>0</v>
      </c>
      <c r="D18" s="161">
        <f t="shared" ref="D18:N18" si="4">C18+D17</f>
        <v>0</v>
      </c>
      <c r="E18" s="161">
        <f t="shared" si="4"/>
        <v>0</v>
      </c>
      <c r="F18" s="161">
        <f t="shared" si="4"/>
        <v>0</v>
      </c>
      <c r="G18" s="161">
        <f t="shared" si="4"/>
        <v>0</v>
      </c>
      <c r="H18" s="161">
        <f t="shared" si="4"/>
        <v>0</v>
      </c>
      <c r="I18" s="161">
        <f t="shared" si="4"/>
        <v>0</v>
      </c>
      <c r="J18" s="161">
        <f t="shared" si="4"/>
        <v>0</v>
      </c>
      <c r="K18" s="161">
        <f t="shared" si="4"/>
        <v>0</v>
      </c>
      <c r="L18" s="161">
        <f t="shared" si="4"/>
        <v>0</v>
      </c>
      <c r="M18" s="161">
        <f t="shared" si="4"/>
        <v>0</v>
      </c>
      <c r="N18" s="161">
        <f t="shared" si="4"/>
        <v>0</v>
      </c>
      <c r="O18" s="23"/>
      <c r="P18" s="154"/>
      <c r="Q18" s="154"/>
      <c r="S18" s="154"/>
    </row>
    <row r="19" spans="1:19" ht="14.4">
      <c r="A19" s="171" t="s">
        <v>260</v>
      </c>
      <c r="B19" s="171"/>
      <c r="C19" s="179">
        <f>C16+C18</f>
        <v>0</v>
      </c>
      <c r="D19" s="179">
        <f>D16+D18</f>
        <v>0</v>
      </c>
      <c r="E19" s="179">
        <f t="shared" ref="E19:N19" si="5">E16+E18</f>
        <v>0</v>
      </c>
      <c r="F19" s="179">
        <f t="shared" si="5"/>
        <v>0</v>
      </c>
      <c r="G19" s="179">
        <f t="shared" si="5"/>
        <v>0</v>
      </c>
      <c r="H19" s="179">
        <f t="shared" si="5"/>
        <v>0</v>
      </c>
      <c r="I19" s="180">
        <f t="shared" si="5"/>
        <v>0</v>
      </c>
      <c r="J19" s="180">
        <f t="shared" si="5"/>
        <v>0</v>
      </c>
      <c r="K19" s="180">
        <f t="shared" si="5"/>
        <v>0</v>
      </c>
      <c r="L19" s="180">
        <f t="shared" si="5"/>
        <v>0</v>
      </c>
      <c r="M19" s="180">
        <f t="shared" si="5"/>
        <v>0</v>
      </c>
      <c r="N19" s="180">
        <f t="shared" si="5"/>
        <v>0</v>
      </c>
      <c r="O19" s="23"/>
    </row>
    <row r="20" spans="1:19" ht="14.4">
      <c r="A20" s="158"/>
      <c r="B20" s="158"/>
      <c r="C20" s="158"/>
      <c r="D20" s="158"/>
      <c r="E20" s="159"/>
      <c r="F20" s="181"/>
      <c r="G20" s="181"/>
      <c r="H20" s="181"/>
      <c r="I20" s="159"/>
      <c r="J20" s="159"/>
      <c r="K20" s="159"/>
      <c r="L20" s="159"/>
      <c r="M20" s="159"/>
      <c r="N20" s="159"/>
      <c r="O20" s="23"/>
    </row>
    <row r="21" spans="1:19" ht="14.4">
      <c r="A21" s="158" t="s">
        <v>261</v>
      </c>
      <c r="B21" s="158"/>
      <c r="C21" s="182">
        <f>'Plan Working A'!E50+'Plan Working B'!E50</f>
        <v>0</v>
      </c>
      <c r="D21" s="182">
        <f>C21+'Plan Working A'!F50+'Plan Working B'!F50</f>
        <v>0</v>
      </c>
      <c r="E21" s="183">
        <f>D21+'Plan Working A'!G50+'Plan Working B'!G50</f>
        <v>0</v>
      </c>
      <c r="F21" s="184">
        <f>E21+'Plan Working A'!H50+'Plan Working B'!H50</f>
        <v>0</v>
      </c>
      <c r="G21" s="184">
        <f>F21+'Plan Working A'!I50+'Plan Working B'!I50</f>
        <v>0</v>
      </c>
      <c r="H21" s="184">
        <f>G21+'Plan Working A'!J50+'Plan Working B'!J50</f>
        <v>0</v>
      </c>
      <c r="I21" s="183">
        <f>H21+'Plan Working A'!K50+'Plan Working B'!K50</f>
        <v>0</v>
      </c>
      <c r="J21" s="183">
        <f>I21+'Plan Working A'!L50+'Plan Working B'!L50</f>
        <v>0</v>
      </c>
      <c r="K21" s="183">
        <f>J21+'Plan Working A'!M50+'Plan Working B'!M50</f>
        <v>0</v>
      </c>
      <c r="L21" s="183">
        <f>K21+'Plan Working A'!N50+'Plan Working B'!N50</f>
        <v>0</v>
      </c>
      <c r="M21" s="183">
        <f>L21+'Plan Working A'!O50+'Plan Working B'!O50</f>
        <v>0</v>
      </c>
      <c r="N21" s="183">
        <f>M21+'Plan Working A'!P50+'Plan Working B'!P50</f>
        <v>0</v>
      </c>
      <c r="O21" s="23"/>
      <c r="P21" s="154"/>
      <c r="Q21" s="154"/>
      <c r="S21" s="154"/>
    </row>
    <row r="22" spans="1:19" ht="14.4">
      <c r="A22" s="158" t="s">
        <v>112</v>
      </c>
      <c r="B22" s="158"/>
      <c r="C22" s="162">
        <f>'Plan Working A'!E57+'Plan Working B'!E57</f>
        <v>0</v>
      </c>
      <c r="D22" s="182">
        <f>C22+'Plan Working A'!F57+'Plan Working B'!F57</f>
        <v>0</v>
      </c>
      <c r="E22" s="182">
        <f>D22+'Plan Working A'!G57+'Plan Working B'!G57</f>
        <v>0</v>
      </c>
      <c r="F22" s="182">
        <f>E22+'Plan Working A'!H57+'Plan Working B'!H57</f>
        <v>0</v>
      </c>
      <c r="G22" s="182">
        <f>F22+'Plan Working A'!I57+'Plan Working B'!I57</f>
        <v>0</v>
      </c>
      <c r="H22" s="182" t="e">
        <f>G22+'Plan Working A'!J57+'Plan Working B'!J57</f>
        <v>#DIV/0!</v>
      </c>
      <c r="I22" s="183" t="e">
        <f>H22+'Plan Working A'!K57+'Plan Working B'!K57</f>
        <v>#DIV/0!</v>
      </c>
      <c r="J22" s="183" t="e">
        <f>I22+'Plan Working A'!L57+'Plan Working B'!L57</f>
        <v>#DIV/0!</v>
      </c>
      <c r="K22" s="183" t="e">
        <f>J22+'Plan Working A'!M57+'Plan Working B'!M57</f>
        <v>#DIV/0!</v>
      </c>
      <c r="L22" s="183" t="e">
        <f>K22+'Plan Working A'!N57+'Plan Working B'!N57</f>
        <v>#DIV/0!</v>
      </c>
      <c r="M22" s="183" t="e">
        <f>L22+'Plan Working A'!O57+'Plan Working B'!O57</f>
        <v>#DIV/0!</v>
      </c>
      <c r="N22" s="183" t="e">
        <f>M22+'Plan Working A'!P57+'Plan Working B'!P57</f>
        <v>#DIV/0!</v>
      </c>
      <c r="O22" s="23"/>
      <c r="P22" s="154"/>
      <c r="Q22" s="154"/>
      <c r="S22" s="154"/>
    </row>
    <row r="23" spans="1:19" ht="14.4">
      <c r="A23" s="158" t="s">
        <v>262</v>
      </c>
      <c r="B23" s="158"/>
      <c r="C23" s="160" t="e">
        <f>C57</f>
        <v>#DIV/0!</v>
      </c>
      <c r="D23" s="182" t="e">
        <f t="shared" ref="D23:N23" si="6">D57</f>
        <v>#DIV/0!</v>
      </c>
      <c r="E23" s="182" t="e">
        <f t="shared" si="6"/>
        <v>#DIV/0!</v>
      </c>
      <c r="F23" s="182" t="e">
        <f t="shared" si="6"/>
        <v>#DIV/0!</v>
      </c>
      <c r="G23" s="182" t="e">
        <f t="shared" si="6"/>
        <v>#DIV/0!</v>
      </c>
      <c r="H23" s="182" t="e">
        <f t="shared" si="6"/>
        <v>#DIV/0!</v>
      </c>
      <c r="I23" s="183" t="e">
        <f t="shared" si="6"/>
        <v>#DIV/0!</v>
      </c>
      <c r="J23" s="183" t="e">
        <f t="shared" si="6"/>
        <v>#DIV/0!</v>
      </c>
      <c r="K23" s="183" t="e">
        <f t="shared" si="6"/>
        <v>#DIV/0!</v>
      </c>
      <c r="L23" s="183" t="e">
        <f t="shared" si="6"/>
        <v>#DIV/0!</v>
      </c>
      <c r="M23" s="183" t="e">
        <f t="shared" si="6"/>
        <v>#DIV/0!</v>
      </c>
      <c r="N23" s="183" t="e">
        <f t="shared" si="6"/>
        <v>#DIV/0!</v>
      </c>
      <c r="O23" s="23"/>
    </row>
    <row r="24" spans="1:19" ht="14.4">
      <c r="A24" s="158"/>
      <c r="B24" s="158"/>
      <c r="C24" s="158"/>
      <c r="D24" s="158"/>
      <c r="E24" s="159"/>
      <c r="F24" s="181"/>
      <c r="G24" s="181"/>
      <c r="H24" s="181"/>
      <c r="I24" s="159"/>
      <c r="J24" s="159"/>
      <c r="K24" s="159"/>
      <c r="L24" s="159"/>
      <c r="M24" s="159"/>
      <c r="N24" s="159"/>
      <c r="O24" s="23"/>
    </row>
    <row r="25" spans="1:19" ht="14.4">
      <c r="A25" s="185"/>
      <c r="B25" s="185"/>
      <c r="C25" s="168" t="e">
        <f>SUM(C21:C23)+C19</f>
        <v>#DIV/0!</v>
      </c>
      <c r="D25" s="168" t="e">
        <f>SUM(D21:D23)+D19</f>
        <v>#DIV/0!</v>
      </c>
      <c r="E25" s="168" t="e">
        <f t="shared" ref="E25:I25" si="7">SUM(E21:E23)+E19</f>
        <v>#DIV/0!</v>
      </c>
      <c r="F25" s="186" t="e">
        <f t="shared" si="7"/>
        <v>#DIV/0!</v>
      </c>
      <c r="G25" s="186" t="e">
        <f t="shared" si="7"/>
        <v>#DIV/0!</v>
      </c>
      <c r="H25" s="186" t="e">
        <f t="shared" si="7"/>
        <v>#DIV/0!</v>
      </c>
      <c r="I25" s="169" t="e">
        <f t="shared" si="7"/>
        <v>#DIV/0!</v>
      </c>
      <c r="J25" s="169" t="e">
        <f t="shared" ref="J25:M25" si="8">SUM(J21:J23)+J19</f>
        <v>#DIV/0!</v>
      </c>
      <c r="K25" s="169" t="e">
        <f t="shared" si="8"/>
        <v>#DIV/0!</v>
      </c>
      <c r="L25" s="169" t="e">
        <f t="shared" si="8"/>
        <v>#DIV/0!</v>
      </c>
      <c r="M25" s="169" t="e">
        <f t="shared" si="8"/>
        <v>#DIV/0!</v>
      </c>
      <c r="N25" s="169" t="e">
        <f t="shared" ref="N25" si="9">SUM(N21:N23)+N19</f>
        <v>#DIV/0!</v>
      </c>
      <c r="O25" s="23"/>
    </row>
    <row r="26" spans="1:19" ht="14.4">
      <c r="C26" s="154" t="e">
        <f>C25-C12</f>
        <v>#DIV/0!</v>
      </c>
      <c r="D26" s="154" t="e">
        <f>D25-D12</f>
        <v>#DIV/0!</v>
      </c>
      <c r="E26" s="154" t="e">
        <f t="shared" ref="E26:N26" si="10">E25-E12</f>
        <v>#DIV/0!</v>
      </c>
      <c r="F26" s="154" t="e">
        <f t="shared" si="10"/>
        <v>#DIV/0!</v>
      </c>
      <c r="G26" s="154" t="e">
        <f t="shared" si="10"/>
        <v>#DIV/0!</v>
      </c>
      <c r="H26" s="154" t="e">
        <f t="shared" si="10"/>
        <v>#DIV/0!</v>
      </c>
      <c r="I26" s="154" t="e">
        <f t="shared" si="10"/>
        <v>#DIV/0!</v>
      </c>
      <c r="J26" s="154" t="e">
        <f t="shared" si="10"/>
        <v>#DIV/0!</v>
      </c>
      <c r="K26" s="154" t="e">
        <f t="shared" si="10"/>
        <v>#DIV/0!</v>
      </c>
      <c r="L26" s="154" t="e">
        <f t="shared" si="10"/>
        <v>#DIV/0!</v>
      </c>
      <c r="M26" s="154" t="e">
        <f t="shared" si="10"/>
        <v>#DIV/0!</v>
      </c>
      <c r="N26" s="154" t="e">
        <f t="shared" si="10"/>
        <v>#DIV/0!</v>
      </c>
      <c r="O26" s="23"/>
    </row>
    <row r="27" spans="1:19" ht="24.75" customHeight="1">
      <c r="A27" s="187"/>
      <c r="B27" s="187"/>
      <c r="C27" s="188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</row>
    <row r="28" spans="1:19">
      <c r="D28" s="154"/>
    </row>
    <row r="29" spans="1:19">
      <c r="A29" s="189" t="s">
        <v>263</v>
      </c>
      <c r="B29" s="190"/>
      <c r="C29" s="190">
        <v>30</v>
      </c>
      <c r="D29" s="190">
        <v>30</v>
      </c>
      <c r="E29" s="190">
        <v>30</v>
      </c>
      <c r="F29" s="190">
        <v>30</v>
      </c>
      <c r="G29" s="190">
        <v>30</v>
      </c>
      <c r="H29" s="190">
        <v>30</v>
      </c>
      <c r="I29" s="190">
        <v>30</v>
      </c>
      <c r="J29" s="190">
        <v>30</v>
      </c>
      <c r="K29" s="190">
        <v>30</v>
      </c>
      <c r="L29" s="190">
        <v>30</v>
      </c>
      <c r="M29" s="190">
        <v>30</v>
      </c>
      <c r="N29" s="191">
        <v>30</v>
      </c>
    </row>
    <row r="30" spans="1:19">
      <c r="A30" s="158" t="s">
        <v>41</v>
      </c>
      <c r="C30" s="192">
        <f>'Plan Working A'!E103+'Plan Working B'!E103+'Plan Working Online'!E28</f>
        <v>0</v>
      </c>
      <c r="D30" s="192" t="e">
        <f>'Plan Working A'!F103+'Plan Working B'!F103+'Plan Working Online'!F28</f>
        <v>#DIV/0!</v>
      </c>
      <c r="E30" s="192" t="e">
        <f>'Plan Working A'!G103+'Plan Working B'!G103+'Plan Working Online'!G28</f>
        <v>#DIV/0!</v>
      </c>
      <c r="F30" s="192" t="e">
        <f>'Plan Working A'!H103+'Plan Working B'!H103+'Plan Working Online'!H28</f>
        <v>#DIV/0!</v>
      </c>
      <c r="G30" s="165" t="e">
        <f>'Plan Working A'!I103+'Plan Working B'!I103+'Plan Working Online'!I28</f>
        <v>#DIV/0!</v>
      </c>
      <c r="H30" s="165" t="e">
        <f>'Plan Working A'!J103+'Plan Working B'!J103+'Plan Working Online'!J28</f>
        <v>#DIV/0!</v>
      </c>
      <c r="I30" s="165" t="e">
        <f>'Plan Working A'!K103+'Plan Working B'!K103+'Plan Working Online'!K28</f>
        <v>#DIV/0!</v>
      </c>
      <c r="J30" s="165" t="e">
        <f>'Plan Working A'!L103+'Plan Working B'!L103+'Plan Working Online'!L28</f>
        <v>#DIV/0!</v>
      </c>
      <c r="K30" s="165" t="e">
        <f>'Plan Working A'!M103+'Plan Working B'!M103+'Plan Working Online'!M28</f>
        <v>#DIV/0!</v>
      </c>
      <c r="L30" s="165" t="e">
        <f>'Plan Working A'!N103+'Plan Working B'!N103+'Plan Working Online'!N28</f>
        <v>#DIV/0!</v>
      </c>
      <c r="M30" s="165" t="e">
        <f>'Plan Working A'!O103+'Plan Working B'!O103+'Plan Working Online'!O28</f>
        <v>#DIV/0!</v>
      </c>
      <c r="N30" s="193" t="e">
        <f>'Plan Working A'!P103+'Plan Working B'!P103+'Plan Working Online'!P28</f>
        <v>#DIV/0!</v>
      </c>
      <c r="O30" s="165"/>
    </row>
    <row r="31" spans="1:19">
      <c r="A31" s="158" t="s">
        <v>264</v>
      </c>
      <c r="C31" s="154" t="e">
        <f>+C22-C10</f>
        <v>#DIV/0!</v>
      </c>
      <c r="D31" s="154" t="e">
        <f t="shared" ref="D31:N31" si="11">+D22-D10</f>
        <v>#DIV/0!</v>
      </c>
      <c r="E31" s="154" t="e">
        <f t="shared" si="11"/>
        <v>#DIV/0!</v>
      </c>
      <c r="F31" s="154" t="e">
        <f t="shared" si="11"/>
        <v>#DIV/0!</v>
      </c>
      <c r="G31" s="154" t="e">
        <f t="shared" si="11"/>
        <v>#DIV/0!</v>
      </c>
      <c r="H31" s="154" t="e">
        <f t="shared" si="11"/>
        <v>#DIV/0!</v>
      </c>
      <c r="I31" s="154" t="e">
        <f t="shared" si="11"/>
        <v>#DIV/0!</v>
      </c>
      <c r="J31" s="154" t="e">
        <f t="shared" si="11"/>
        <v>#DIV/0!</v>
      </c>
      <c r="K31" s="154" t="e">
        <f t="shared" si="11"/>
        <v>#DIV/0!</v>
      </c>
      <c r="L31" s="154" t="e">
        <f t="shared" si="11"/>
        <v>#DIV/0!</v>
      </c>
      <c r="M31" s="154" t="e">
        <f t="shared" si="11"/>
        <v>#DIV/0!</v>
      </c>
      <c r="N31" s="178" t="e">
        <f t="shared" si="11"/>
        <v>#DIV/0!</v>
      </c>
      <c r="O31" s="154"/>
    </row>
    <row r="32" spans="1:19">
      <c r="A32" s="175" t="s">
        <v>265</v>
      </c>
      <c r="B32" s="548"/>
      <c r="C32" s="176" t="e">
        <f>-C31</f>
        <v>#DIV/0!</v>
      </c>
      <c r="D32" s="176" t="e">
        <f>C31-D31</f>
        <v>#DIV/0!</v>
      </c>
      <c r="E32" s="176" t="e">
        <f t="shared" ref="E32:N32" si="12">D31-E31</f>
        <v>#DIV/0!</v>
      </c>
      <c r="F32" s="176" t="e">
        <f t="shared" si="12"/>
        <v>#DIV/0!</v>
      </c>
      <c r="G32" s="176" t="e">
        <f t="shared" si="12"/>
        <v>#DIV/0!</v>
      </c>
      <c r="H32" s="176" t="e">
        <f t="shared" si="12"/>
        <v>#DIV/0!</v>
      </c>
      <c r="I32" s="176" t="e">
        <f t="shared" si="12"/>
        <v>#DIV/0!</v>
      </c>
      <c r="J32" s="176" t="e">
        <f t="shared" si="12"/>
        <v>#DIV/0!</v>
      </c>
      <c r="K32" s="176" t="e">
        <f t="shared" si="12"/>
        <v>#DIV/0!</v>
      </c>
      <c r="L32" s="176" t="e">
        <f t="shared" si="12"/>
        <v>#DIV/0!</v>
      </c>
      <c r="M32" s="176" t="e">
        <f t="shared" si="12"/>
        <v>#DIV/0!</v>
      </c>
      <c r="N32" s="194" t="e">
        <f t="shared" si="12"/>
        <v>#DIV/0!</v>
      </c>
      <c r="O32" s="154"/>
    </row>
    <row r="34" spans="1:15"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53" t="s">
        <v>251</v>
      </c>
    </row>
    <row r="35" spans="1:15">
      <c r="A35" s="196" t="s">
        <v>266</v>
      </c>
      <c r="B35" s="197" t="s">
        <v>411</v>
      </c>
      <c r="C35" s="197" t="s">
        <v>141</v>
      </c>
      <c r="D35" s="198" t="s">
        <v>142</v>
      </c>
      <c r="E35" s="198" t="s">
        <v>143</v>
      </c>
      <c r="F35" s="198" t="s">
        <v>144</v>
      </c>
      <c r="G35" s="198" t="s">
        <v>145</v>
      </c>
      <c r="H35" s="198" t="s">
        <v>223</v>
      </c>
      <c r="I35" s="198" t="s">
        <v>224</v>
      </c>
      <c r="J35" s="198" t="s">
        <v>329</v>
      </c>
      <c r="K35" s="198" t="s">
        <v>330</v>
      </c>
      <c r="L35" s="198" t="s">
        <v>331</v>
      </c>
      <c r="M35" s="198" t="s">
        <v>332</v>
      </c>
      <c r="N35" s="199" t="s">
        <v>343</v>
      </c>
      <c r="O35" s="157" t="s">
        <v>146</v>
      </c>
    </row>
    <row r="36" spans="1:15">
      <c r="A36" s="200" t="s">
        <v>267</v>
      </c>
      <c r="B36" s="200"/>
      <c r="C36" s="201">
        <f>'P&amp;L'!D36+'P&amp;L'!D32</f>
        <v>0</v>
      </c>
      <c r="D36" s="202" t="e">
        <f>'P&amp;L'!E36+'P&amp;L'!E32</f>
        <v>#DIV/0!</v>
      </c>
      <c r="E36" s="202" t="e">
        <f>'P&amp;L'!F36+'P&amp;L'!F32</f>
        <v>#DIV/0!</v>
      </c>
      <c r="F36" s="202" t="e">
        <f>'P&amp;L'!G36+'P&amp;L'!G32</f>
        <v>#DIV/0!</v>
      </c>
      <c r="G36" s="202" t="e">
        <f>'P&amp;L'!H36+'P&amp;L'!H32</f>
        <v>#DIV/0!</v>
      </c>
      <c r="H36" s="202" t="e">
        <f>'P&amp;L'!I36+'P&amp;L'!I32</f>
        <v>#DIV/0!</v>
      </c>
      <c r="I36" s="202" t="e">
        <f>'P&amp;L'!J36+'P&amp;L'!J32</f>
        <v>#DIV/0!</v>
      </c>
      <c r="J36" s="202" t="e">
        <f>'P&amp;L'!K36+'P&amp;L'!K32</f>
        <v>#DIV/0!</v>
      </c>
      <c r="K36" s="202" t="e">
        <f>'P&amp;L'!L36+'P&amp;L'!L32</f>
        <v>#DIV/0!</v>
      </c>
      <c r="L36" s="202" t="e">
        <f>'P&amp;L'!M36+'P&amp;L'!M32</f>
        <v>#DIV/0!</v>
      </c>
      <c r="M36" s="202" t="e">
        <f>'P&amp;L'!N36+'P&amp;L'!N32</f>
        <v>#DIV/0!</v>
      </c>
      <c r="N36" s="202" t="e">
        <f>'P&amp;L'!O36+'P&amp;L'!O32</f>
        <v>#DIV/0!</v>
      </c>
      <c r="O36" s="203" t="e">
        <f>SUM(C36:N36)</f>
        <v>#DIV/0!</v>
      </c>
    </row>
    <row r="37" spans="1:15">
      <c r="A37" s="200"/>
      <c r="B37" s="200"/>
      <c r="C37" s="201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3"/>
    </row>
    <row r="38" spans="1:15">
      <c r="A38" s="158" t="s">
        <v>268</v>
      </c>
      <c r="B38" s="158"/>
      <c r="C38" s="201">
        <f>-'P&amp;L'!D38</f>
        <v>0</v>
      </c>
      <c r="D38" s="202" t="e">
        <f>-'P&amp;L'!E38</f>
        <v>#DIV/0!</v>
      </c>
      <c r="E38" s="202" t="e">
        <f>-'P&amp;L'!F38</f>
        <v>#DIV/0!</v>
      </c>
      <c r="F38" s="202" t="e">
        <f>-'P&amp;L'!G38</f>
        <v>#DIV/0!</v>
      </c>
      <c r="G38" s="202" t="e">
        <f>-'P&amp;L'!H38</f>
        <v>#DIV/0!</v>
      </c>
      <c r="H38" s="202" t="e">
        <f>-'P&amp;L'!I38</f>
        <v>#DIV/0!</v>
      </c>
      <c r="I38" s="202" t="e">
        <f>-'P&amp;L'!J38</f>
        <v>#DIV/0!</v>
      </c>
      <c r="J38" s="202" t="e">
        <f>-'P&amp;L'!K38</f>
        <v>#DIV/0!</v>
      </c>
      <c r="K38" s="202" t="e">
        <f>-'P&amp;L'!L38</f>
        <v>#DIV/0!</v>
      </c>
      <c r="L38" s="202" t="e">
        <f>-'P&amp;L'!M38</f>
        <v>#DIV/0!</v>
      </c>
      <c r="M38" s="202" t="e">
        <f>-'P&amp;L'!N38</f>
        <v>#DIV/0!</v>
      </c>
      <c r="N38" s="202" t="e">
        <f>-'P&amp;L'!O38</f>
        <v>#DIV/0!</v>
      </c>
      <c r="O38" s="203" t="e">
        <f>SUM(C38:N38)</f>
        <v>#DIV/0!</v>
      </c>
    </row>
    <row r="39" spans="1:15">
      <c r="A39" s="158"/>
      <c r="B39" s="158"/>
      <c r="C39" s="201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4"/>
    </row>
    <row r="40" spans="1:15">
      <c r="A40" s="200" t="s">
        <v>269</v>
      </c>
      <c r="B40" s="200"/>
      <c r="C40" s="201" t="e">
        <f>C32</f>
        <v>#DIV/0!</v>
      </c>
      <c r="D40" s="202" t="e">
        <f t="shared" ref="D40:N40" si="13">D32</f>
        <v>#DIV/0!</v>
      </c>
      <c r="E40" s="202" t="e">
        <f t="shared" si="13"/>
        <v>#DIV/0!</v>
      </c>
      <c r="F40" s="202" t="e">
        <f t="shared" si="13"/>
        <v>#DIV/0!</v>
      </c>
      <c r="G40" s="202" t="e">
        <f t="shared" si="13"/>
        <v>#DIV/0!</v>
      </c>
      <c r="H40" s="202" t="e">
        <f t="shared" si="13"/>
        <v>#DIV/0!</v>
      </c>
      <c r="I40" s="202" t="e">
        <f t="shared" si="13"/>
        <v>#DIV/0!</v>
      </c>
      <c r="J40" s="202" t="e">
        <f t="shared" si="13"/>
        <v>#DIV/0!</v>
      </c>
      <c r="K40" s="202" t="e">
        <f t="shared" si="13"/>
        <v>#DIV/0!</v>
      </c>
      <c r="L40" s="202" t="e">
        <f t="shared" si="13"/>
        <v>#DIV/0!</v>
      </c>
      <c r="M40" s="202" t="e">
        <f t="shared" si="13"/>
        <v>#DIV/0!</v>
      </c>
      <c r="N40" s="202" t="e">
        <f t="shared" si="13"/>
        <v>#DIV/0!</v>
      </c>
      <c r="O40" s="203" t="e">
        <f>SUM(C40:N40)</f>
        <v>#DIV/0!</v>
      </c>
    </row>
    <row r="41" spans="1:15">
      <c r="A41" s="158"/>
      <c r="B41" s="158"/>
      <c r="C41" s="201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4"/>
    </row>
    <row r="42" spans="1:15">
      <c r="A42" s="171" t="s">
        <v>105</v>
      </c>
      <c r="B42" s="171"/>
      <c r="C42" s="201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4"/>
    </row>
    <row r="43" spans="1:15">
      <c r="A43" s="200" t="s">
        <v>270</v>
      </c>
      <c r="B43" s="200"/>
      <c r="C43" s="201">
        <f>-C15</f>
        <v>0</v>
      </c>
      <c r="D43" s="202">
        <f t="shared" ref="D43:N43" si="14">-D15</f>
        <v>0</v>
      </c>
      <c r="E43" s="202">
        <f t="shared" si="14"/>
        <v>0</v>
      </c>
      <c r="F43" s="202">
        <f t="shared" si="14"/>
        <v>0</v>
      </c>
      <c r="G43" s="202">
        <f t="shared" si="14"/>
        <v>0</v>
      </c>
      <c r="H43" s="202">
        <f t="shared" si="14"/>
        <v>0</v>
      </c>
      <c r="I43" s="202">
        <f t="shared" si="14"/>
        <v>0</v>
      </c>
      <c r="J43" s="202">
        <f t="shared" si="14"/>
        <v>0</v>
      </c>
      <c r="K43" s="202">
        <f t="shared" si="14"/>
        <v>0</v>
      </c>
      <c r="L43" s="202">
        <f t="shared" si="14"/>
        <v>0</v>
      </c>
      <c r="M43" s="202">
        <f t="shared" si="14"/>
        <v>0</v>
      </c>
      <c r="N43" s="202">
        <f t="shared" si="14"/>
        <v>0</v>
      </c>
      <c r="O43" s="203">
        <f t="shared" ref="O43:O45" si="15">SUM(C43:N43)</f>
        <v>0</v>
      </c>
    </row>
    <row r="44" spans="1:15">
      <c r="A44" s="200" t="s">
        <v>296</v>
      </c>
      <c r="B44" s="200"/>
      <c r="C44" s="201">
        <f>-'Plan Working A'!E41+-'Plan Working B'!E41</f>
        <v>0</v>
      </c>
      <c r="D44" s="202">
        <f>-'Plan Working A'!F41+-'Plan Working B'!F41</f>
        <v>0</v>
      </c>
      <c r="E44" s="202">
        <f>-'Plan Working A'!G41+-'Plan Working B'!G41</f>
        <v>0</v>
      </c>
      <c r="F44" s="202">
        <f>-'Plan Working A'!H41+-'Plan Working B'!H41</f>
        <v>0</v>
      </c>
      <c r="G44" s="202">
        <f>-'Plan Working A'!I41+-'Plan Working B'!I41</f>
        <v>0</v>
      </c>
      <c r="H44" s="202">
        <f>-'Plan Working A'!J41+-'Plan Working B'!J41</f>
        <v>0</v>
      </c>
      <c r="I44" s="202">
        <f>-'Plan Working A'!K41+-'Plan Working B'!K41</f>
        <v>0</v>
      </c>
      <c r="J44" s="202">
        <f>-'Plan Working A'!L41+-'Plan Working B'!L41</f>
        <v>0</v>
      </c>
      <c r="K44" s="202">
        <f>-'Plan Working A'!M41+-'Plan Working B'!M41</f>
        <v>0</v>
      </c>
      <c r="L44" s="202">
        <f>-'Plan Working A'!N41+-'Plan Working B'!N41</f>
        <v>0</v>
      </c>
      <c r="M44" s="202">
        <f>-'Plan Working A'!O41+-'Plan Working B'!O41</f>
        <v>0</v>
      </c>
      <c r="N44" s="202">
        <f>-'Plan Working A'!P41+-'Plan Working B'!P41</f>
        <v>0</v>
      </c>
      <c r="O44" s="203">
        <f t="shared" si="15"/>
        <v>0</v>
      </c>
    </row>
    <row r="45" spans="1:15">
      <c r="A45" s="200" t="s">
        <v>271</v>
      </c>
      <c r="B45" s="200"/>
      <c r="C45" s="201">
        <f>-'Plan Working A'!E50+-'Plan Working B'!E50</f>
        <v>0</v>
      </c>
      <c r="D45" s="202">
        <f>-'Plan Working A'!F50+-'Plan Working B'!F50</f>
        <v>0</v>
      </c>
      <c r="E45" s="202">
        <f>-'Plan Working A'!G50+-'Plan Working B'!G50</f>
        <v>0</v>
      </c>
      <c r="F45" s="202">
        <f>-'Plan Working A'!H50+-'Plan Working B'!H50</f>
        <v>0</v>
      </c>
      <c r="G45" s="202">
        <f>-'Plan Working A'!I50+-'Plan Working B'!I50</f>
        <v>0</v>
      </c>
      <c r="H45" s="202">
        <f>-'Plan Working A'!J50+-'Plan Working B'!J50</f>
        <v>0</v>
      </c>
      <c r="I45" s="202">
        <f>-'Plan Working A'!K50+-'Plan Working B'!K50</f>
        <v>0</v>
      </c>
      <c r="J45" s="202">
        <f>-'Plan Working A'!L50+-'Plan Working B'!L50</f>
        <v>0</v>
      </c>
      <c r="K45" s="202">
        <f>-'Plan Working A'!M50+-'Plan Working B'!M50</f>
        <v>0</v>
      </c>
      <c r="L45" s="202">
        <f>-'Plan Working A'!N50+-'Plan Working B'!N50</f>
        <v>0</v>
      </c>
      <c r="M45" s="202">
        <f>-'Plan Working A'!O50+-'Plan Working B'!O50</f>
        <v>0</v>
      </c>
      <c r="N45" s="202">
        <f>-'Plan Working A'!P50+-'Plan Working B'!P50</f>
        <v>0</v>
      </c>
      <c r="O45" s="203">
        <f t="shared" si="15"/>
        <v>0</v>
      </c>
    </row>
    <row r="46" spans="1:15">
      <c r="A46" s="200"/>
      <c r="B46" s="200"/>
      <c r="C46" s="201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5"/>
    </row>
    <row r="47" spans="1:15">
      <c r="A47" s="206" t="s">
        <v>272</v>
      </c>
      <c r="B47" s="206"/>
      <c r="C47" s="742" t="e">
        <f t="shared" ref="C47:N47" si="16">SUM(C36:C46)</f>
        <v>#DIV/0!</v>
      </c>
      <c r="D47" s="743" t="e">
        <f t="shared" si="16"/>
        <v>#DIV/0!</v>
      </c>
      <c r="E47" s="743" t="e">
        <f t="shared" si="16"/>
        <v>#DIV/0!</v>
      </c>
      <c r="F47" s="743" t="e">
        <f t="shared" si="16"/>
        <v>#DIV/0!</v>
      </c>
      <c r="G47" s="743" t="e">
        <f t="shared" si="16"/>
        <v>#DIV/0!</v>
      </c>
      <c r="H47" s="743" t="e">
        <f t="shared" si="16"/>
        <v>#DIV/0!</v>
      </c>
      <c r="I47" s="743" t="e">
        <f t="shared" si="16"/>
        <v>#DIV/0!</v>
      </c>
      <c r="J47" s="743" t="e">
        <f t="shared" si="16"/>
        <v>#DIV/0!</v>
      </c>
      <c r="K47" s="743" t="e">
        <f t="shared" si="16"/>
        <v>#DIV/0!</v>
      </c>
      <c r="L47" s="743" t="e">
        <f t="shared" si="16"/>
        <v>#DIV/0!</v>
      </c>
      <c r="M47" s="743" t="e">
        <f t="shared" si="16"/>
        <v>#DIV/0!</v>
      </c>
      <c r="N47" s="744" t="e">
        <f t="shared" si="16"/>
        <v>#DIV/0!</v>
      </c>
      <c r="O47" s="207" t="e">
        <f>SUM(C47:N47)</f>
        <v>#DIV/0!</v>
      </c>
    </row>
    <row r="48" spans="1:15">
      <c r="A48" s="208" t="s">
        <v>273</v>
      </c>
      <c r="B48" s="208"/>
      <c r="C48" s="209">
        <v>0</v>
      </c>
      <c r="D48" s="210">
        <v>0</v>
      </c>
      <c r="E48" s="210">
        <v>0</v>
      </c>
      <c r="F48" s="210">
        <v>0</v>
      </c>
      <c r="G48" s="210">
        <v>0</v>
      </c>
      <c r="H48" s="210">
        <v>0</v>
      </c>
      <c r="I48" s="210">
        <v>0</v>
      </c>
      <c r="J48" s="210">
        <v>0</v>
      </c>
      <c r="K48" s="210">
        <v>0</v>
      </c>
      <c r="L48" s="210">
        <v>0</v>
      </c>
      <c r="M48" s="210">
        <v>0</v>
      </c>
      <c r="N48" s="211">
        <v>0</v>
      </c>
      <c r="O48" s="212">
        <f t="shared" ref="O48:O50" si="17">SUM(C48:N48)</f>
        <v>0</v>
      </c>
    </row>
    <row r="49" spans="1:15">
      <c r="A49" s="200" t="s">
        <v>274</v>
      </c>
      <c r="B49" s="200"/>
      <c r="C49" s="745" t="e">
        <f>-MIN(C47+B54,0)</f>
        <v>#DIV/0!</v>
      </c>
      <c r="D49" s="746" t="e">
        <f t="shared" ref="D49:N49" si="18">-MIN(D47,0)</f>
        <v>#DIV/0!</v>
      </c>
      <c r="E49" s="746" t="e">
        <f t="shared" si="18"/>
        <v>#DIV/0!</v>
      </c>
      <c r="F49" s="746" t="e">
        <f t="shared" si="18"/>
        <v>#DIV/0!</v>
      </c>
      <c r="G49" s="746" t="e">
        <f t="shared" si="18"/>
        <v>#DIV/0!</v>
      </c>
      <c r="H49" s="746" t="e">
        <f t="shared" si="18"/>
        <v>#DIV/0!</v>
      </c>
      <c r="I49" s="746" t="e">
        <f t="shared" si="18"/>
        <v>#DIV/0!</v>
      </c>
      <c r="J49" s="746" t="e">
        <f t="shared" si="18"/>
        <v>#DIV/0!</v>
      </c>
      <c r="K49" s="746" t="e">
        <f t="shared" si="18"/>
        <v>#DIV/0!</v>
      </c>
      <c r="L49" s="746" t="e">
        <f t="shared" si="18"/>
        <v>#DIV/0!</v>
      </c>
      <c r="M49" s="746" t="e">
        <f t="shared" si="18"/>
        <v>#DIV/0!</v>
      </c>
      <c r="N49" s="747" t="e">
        <f t="shared" si="18"/>
        <v>#DIV/0!</v>
      </c>
      <c r="O49" s="748" t="e">
        <f>SUM(C49:N49)+B54</f>
        <v>#DIV/0!</v>
      </c>
    </row>
    <row r="50" spans="1:15">
      <c r="A50" s="200" t="s">
        <v>275</v>
      </c>
      <c r="B50" s="200"/>
      <c r="C50" s="749">
        <v>0</v>
      </c>
      <c r="D50" s="192">
        <v>0</v>
      </c>
      <c r="E50" s="192">
        <v>0</v>
      </c>
      <c r="F50" s="192">
        <v>0</v>
      </c>
      <c r="G50" s="192">
        <v>0</v>
      </c>
      <c r="H50" s="192">
        <v>0</v>
      </c>
      <c r="I50" s="192">
        <v>0</v>
      </c>
      <c r="J50" s="192">
        <v>0</v>
      </c>
      <c r="K50" s="192">
        <v>0</v>
      </c>
      <c r="L50" s="192">
        <v>0</v>
      </c>
      <c r="M50" s="192">
        <v>0</v>
      </c>
      <c r="N50" s="238">
        <v>0</v>
      </c>
      <c r="O50" s="748">
        <f t="shared" si="17"/>
        <v>0</v>
      </c>
    </row>
    <row r="51" spans="1:15">
      <c r="A51" s="200" t="s">
        <v>412</v>
      </c>
      <c r="B51" s="200"/>
      <c r="C51" s="749" t="e">
        <f>SUM(C48:C50)</f>
        <v>#DIV/0!</v>
      </c>
      <c r="D51" s="192" t="e">
        <f>SUM(D48:D50)</f>
        <v>#DIV/0!</v>
      </c>
      <c r="E51" s="192" t="e">
        <f>SUM(E48:E50)</f>
        <v>#DIV/0!</v>
      </c>
      <c r="F51" s="192" t="e">
        <f>SUM(F48:F50)</f>
        <v>#DIV/0!</v>
      </c>
      <c r="G51" s="192" t="e">
        <f>SUM(G48:G50)</f>
        <v>#DIV/0!</v>
      </c>
      <c r="H51" s="192" t="e">
        <f t="shared" ref="H51:N51" si="19">SUM(H48:H50)</f>
        <v>#DIV/0!</v>
      </c>
      <c r="I51" s="192" t="e">
        <f t="shared" si="19"/>
        <v>#DIV/0!</v>
      </c>
      <c r="J51" s="192" t="e">
        <f t="shared" si="19"/>
        <v>#DIV/0!</v>
      </c>
      <c r="K51" s="192" t="e">
        <f t="shared" si="19"/>
        <v>#DIV/0!</v>
      </c>
      <c r="L51" s="192" t="e">
        <f t="shared" si="19"/>
        <v>#DIV/0!</v>
      </c>
      <c r="M51" s="192" t="e">
        <f t="shared" si="19"/>
        <v>#DIV/0!</v>
      </c>
      <c r="N51" s="238" t="e">
        <f t="shared" si="19"/>
        <v>#DIV/0!</v>
      </c>
      <c r="O51" s="748" t="e">
        <f>SUM(C51:N51)+B54</f>
        <v>#DIV/0!</v>
      </c>
    </row>
    <row r="52" spans="1:15">
      <c r="A52" s="200" t="s">
        <v>276</v>
      </c>
      <c r="B52" s="200"/>
      <c r="C52" s="192" t="e">
        <f>C47+C51</f>
        <v>#DIV/0!</v>
      </c>
      <c r="D52" s="192" t="e">
        <f t="shared" ref="D52:N52" si="20">D47+D51</f>
        <v>#DIV/0!</v>
      </c>
      <c r="E52" s="192" t="e">
        <f t="shared" si="20"/>
        <v>#DIV/0!</v>
      </c>
      <c r="F52" s="192" t="e">
        <f t="shared" si="20"/>
        <v>#DIV/0!</v>
      </c>
      <c r="G52" s="192" t="e">
        <f t="shared" si="20"/>
        <v>#DIV/0!</v>
      </c>
      <c r="H52" s="192" t="e">
        <f t="shared" si="20"/>
        <v>#DIV/0!</v>
      </c>
      <c r="I52" s="192" t="e">
        <f t="shared" si="20"/>
        <v>#DIV/0!</v>
      </c>
      <c r="J52" s="192" t="e">
        <f t="shared" si="20"/>
        <v>#DIV/0!</v>
      </c>
      <c r="K52" s="192" t="e">
        <f t="shared" si="20"/>
        <v>#DIV/0!</v>
      </c>
      <c r="L52" s="192" t="e">
        <f t="shared" si="20"/>
        <v>#DIV/0!</v>
      </c>
      <c r="M52" s="192" t="e">
        <f t="shared" si="20"/>
        <v>#DIV/0!</v>
      </c>
      <c r="N52" s="238" t="e">
        <f t="shared" si="20"/>
        <v>#DIV/0!</v>
      </c>
      <c r="O52" s="750"/>
    </row>
    <row r="53" spans="1:15">
      <c r="A53" s="200" t="s">
        <v>277</v>
      </c>
      <c r="B53" s="551"/>
      <c r="C53" s="749">
        <f>B54</f>
        <v>1000</v>
      </c>
      <c r="D53" s="192" t="e">
        <f>C57</f>
        <v>#DIV/0!</v>
      </c>
      <c r="E53" s="192" t="e">
        <f t="shared" ref="E53:N53" si="21">D57</f>
        <v>#DIV/0!</v>
      </c>
      <c r="F53" s="192" t="e">
        <f t="shared" si="21"/>
        <v>#DIV/0!</v>
      </c>
      <c r="G53" s="192" t="e">
        <f t="shared" si="21"/>
        <v>#DIV/0!</v>
      </c>
      <c r="H53" s="192" t="e">
        <f t="shared" si="21"/>
        <v>#DIV/0!</v>
      </c>
      <c r="I53" s="192" t="e">
        <f t="shared" si="21"/>
        <v>#DIV/0!</v>
      </c>
      <c r="J53" s="192" t="e">
        <f t="shared" si="21"/>
        <v>#DIV/0!</v>
      </c>
      <c r="K53" s="192" t="e">
        <f t="shared" si="21"/>
        <v>#DIV/0!</v>
      </c>
      <c r="L53" s="192" t="e">
        <f t="shared" si="21"/>
        <v>#DIV/0!</v>
      </c>
      <c r="M53" s="192" t="e">
        <f t="shared" si="21"/>
        <v>#DIV/0!</v>
      </c>
      <c r="N53" s="238" t="e">
        <f t="shared" si="21"/>
        <v>#DIV/0!</v>
      </c>
      <c r="O53" s="750"/>
    </row>
    <row r="54" spans="1:15">
      <c r="A54" s="200" t="s">
        <v>278</v>
      </c>
      <c r="B54" s="551">
        <v>1000</v>
      </c>
      <c r="C54" s="749" t="e">
        <f>C52+C53</f>
        <v>#DIV/0!</v>
      </c>
      <c r="D54" s="192" t="e">
        <f t="shared" ref="D54:N54" si="22">D52+D53</f>
        <v>#DIV/0!</v>
      </c>
      <c r="E54" s="192" t="e">
        <f t="shared" si="22"/>
        <v>#DIV/0!</v>
      </c>
      <c r="F54" s="192" t="e">
        <f t="shared" si="22"/>
        <v>#DIV/0!</v>
      </c>
      <c r="G54" s="192" t="e">
        <f t="shared" si="22"/>
        <v>#DIV/0!</v>
      </c>
      <c r="H54" s="192" t="e">
        <f t="shared" si="22"/>
        <v>#DIV/0!</v>
      </c>
      <c r="I54" s="192" t="e">
        <f t="shared" si="22"/>
        <v>#DIV/0!</v>
      </c>
      <c r="J54" s="192" t="e">
        <f t="shared" si="22"/>
        <v>#DIV/0!</v>
      </c>
      <c r="K54" s="192" t="e">
        <f t="shared" si="22"/>
        <v>#DIV/0!</v>
      </c>
      <c r="L54" s="192" t="e">
        <f t="shared" si="22"/>
        <v>#DIV/0!</v>
      </c>
      <c r="M54" s="192" t="e">
        <f t="shared" si="22"/>
        <v>#DIV/0!</v>
      </c>
      <c r="N54" s="238" t="e">
        <f t="shared" si="22"/>
        <v>#DIV/0!</v>
      </c>
      <c r="O54" s="238"/>
    </row>
    <row r="55" spans="1:15">
      <c r="A55" s="171" t="s">
        <v>279</v>
      </c>
      <c r="B55" s="171"/>
      <c r="C55" s="749" t="e">
        <f>IF(C54&gt;25,C54-25,0)*0</f>
        <v>#DIV/0!</v>
      </c>
      <c r="D55" s="192" t="e">
        <f t="shared" ref="D55:N55" si="23">IF(D54&gt;25,D54-25,0)*0</f>
        <v>#DIV/0!</v>
      </c>
      <c r="E55" s="192" t="e">
        <f t="shared" si="23"/>
        <v>#DIV/0!</v>
      </c>
      <c r="F55" s="192" t="e">
        <f t="shared" si="23"/>
        <v>#DIV/0!</v>
      </c>
      <c r="G55" s="192" t="e">
        <f t="shared" si="23"/>
        <v>#DIV/0!</v>
      </c>
      <c r="H55" s="192" t="e">
        <f t="shared" si="23"/>
        <v>#DIV/0!</v>
      </c>
      <c r="I55" s="192" t="e">
        <f t="shared" si="23"/>
        <v>#DIV/0!</v>
      </c>
      <c r="J55" s="192" t="e">
        <f t="shared" si="23"/>
        <v>#DIV/0!</v>
      </c>
      <c r="K55" s="192" t="e">
        <f t="shared" si="23"/>
        <v>#DIV/0!</v>
      </c>
      <c r="L55" s="192" t="e">
        <f t="shared" si="23"/>
        <v>#DIV/0!</v>
      </c>
      <c r="M55" s="192" t="e">
        <f t="shared" si="23"/>
        <v>#DIV/0!</v>
      </c>
      <c r="N55" s="238" t="e">
        <f t="shared" si="23"/>
        <v>#DIV/0!</v>
      </c>
      <c r="O55" s="238"/>
    </row>
    <row r="56" spans="1:15">
      <c r="A56" s="171" t="s">
        <v>280</v>
      </c>
      <c r="B56" s="171" t="s">
        <v>413</v>
      </c>
      <c r="C56" s="749" t="e">
        <f>IF(C55&gt;0,C55*17%,0)</f>
        <v>#DIV/0!</v>
      </c>
      <c r="D56" s="192" t="e">
        <f>IF(D55&gt;0,D55*17%,0)</f>
        <v>#DIV/0!</v>
      </c>
      <c r="E56" s="192" t="e">
        <f>IF(E55&gt;0,E55*17%,0)</f>
        <v>#DIV/0!</v>
      </c>
      <c r="F56" s="192" t="e">
        <f t="shared" ref="F56:N56" si="24">IF(F55&gt;0,F55*17%,0)</f>
        <v>#DIV/0!</v>
      </c>
      <c r="G56" s="192" t="e">
        <f t="shared" si="24"/>
        <v>#DIV/0!</v>
      </c>
      <c r="H56" s="192" t="e">
        <f t="shared" si="24"/>
        <v>#DIV/0!</v>
      </c>
      <c r="I56" s="192" t="e">
        <f t="shared" si="24"/>
        <v>#DIV/0!</v>
      </c>
      <c r="J56" s="192" t="e">
        <f t="shared" si="24"/>
        <v>#DIV/0!</v>
      </c>
      <c r="K56" s="192" t="e">
        <f t="shared" si="24"/>
        <v>#DIV/0!</v>
      </c>
      <c r="L56" s="192" t="e">
        <f t="shared" si="24"/>
        <v>#DIV/0!</v>
      </c>
      <c r="M56" s="192" t="e">
        <f t="shared" si="24"/>
        <v>#DIV/0!</v>
      </c>
      <c r="N56" s="238" t="e">
        <f t="shared" si="24"/>
        <v>#DIV/0!</v>
      </c>
      <c r="O56" s="238"/>
    </row>
    <row r="57" spans="1:15">
      <c r="A57" s="214" t="s">
        <v>281</v>
      </c>
      <c r="B57" s="214"/>
      <c r="C57" s="740" t="e">
        <f>C54-C55</f>
        <v>#DIV/0!</v>
      </c>
      <c r="D57" s="240" t="e">
        <f>D54-D55</f>
        <v>#DIV/0!</v>
      </c>
      <c r="E57" s="240" t="e">
        <f t="shared" ref="D57:N58" si="25">E54-E55</f>
        <v>#DIV/0!</v>
      </c>
      <c r="F57" s="240" t="e">
        <f t="shared" si="25"/>
        <v>#DIV/0!</v>
      </c>
      <c r="G57" s="240" t="e">
        <f t="shared" si="25"/>
        <v>#DIV/0!</v>
      </c>
      <c r="H57" s="240" t="e">
        <f t="shared" si="25"/>
        <v>#DIV/0!</v>
      </c>
      <c r="I57" s="240" t="e">
        <f t="shared" si="25"/>
        <v>#DIV/0!</v>
      </c>
      <c r="J57" s="240" t="e">
        <f t="shared" si="25"/>
        <v>#DIV/0!</v>
      </c>
      <c r="K57" s="240" t="e">
        <f t="shared" si="25"/>
        <v>#DIV/0!</v>
      </c>
      <c r="L57" s="240" t="e">
        <f t="shared" si="25"/>
        <v>#DIV/0!</v>
      </c>
      <c r="M57" s="240" t="e">
        <f t="shared" si="25"/>
        <v>#DIV/0!</v>
      </c>
      <c r="N57" s="241" t="e">
        <f t="shared" si="25"/>
        <v>#DIV/0!</v>
      </c>
      <c r="O57" s="241"/>
    </row>
    <row r="58" spans="1:15">
      <c r="A58" s="152" t="s">
        <v>282</v>
      </c>
      <c r="B58" s="152"/>
      <c r="C58" s="165" t="e">
        <f>C55-C56</f>
        <v>#DIV/0!</v>
      </c>
      <c r="D58" s="165" t="e">
        <f t="shared" si="25"/>
        <v>#DIV/0!</v>
      </c>
      <c r="E58" s="165" t="e">
        <f t="shared" si="25"/>
        <v>#DIV/0!</v>
      </c>
      <c r="F58" s="165" t="e">
        <f t="shared" si="25"/>
        <v>#DIV/0!</v>
      </c>
      <c r="G58" s="165" t="e">
        <f t="shared" si="25"/>
        <v>#DIV/0!</v>
      </c>
      <c r="H58" s="165" t="e">
        <f t="shared" si="25"/>
        <v>#DIV/0!</v>
      </c>
      <c r="I58" s="165" t="e">
        <f t="shared" si="25"/>
        <v>#DIV/0!</v>
      </c>
      <c r="J58" s="165" t="e">
        <f t="shared" si="25"/>
        <v>#DIV/0!</v>
      </c>
      <c r="K58" s="165" t="e">
        <f t="shared" si="25"/>
        <v>#DIV/0!</v>
      </c>
      <c r="L58" s="165" t="e">
        <f t="shared" si="25"/>
        <v>#DIV/0!</v>
      </c>
      <c r="M58" s="165" t="e">
        <f t="shared" si="25"/>
        <v>#DIV/0!</v>
      </c>
      <c r="N58" s="165" t="e">
        <f t="shared" si="25"/>
        <v>#DIV/0!</v>
      </c>
    </row>
    <row r="59" spans="1:15">
      <c r="I59" s="202"/>
      <c r="J59" s="202"/>
      <c r="K59" s="202"/>
      <c r="L59" s="202"/>
      <c r="M59" s="202"/>
      <c r="N59" s="202" t="s">
        <v>251</v>
      </c>
    </row>
    <row r="60" spans="1:15">
      <c r="A60" s="215" t="s">
        <v>283</v>
      </c>
      <c r="B60" s="197" t="s">
        <v>411</v>
      </c>
      <c r="C60" s="197" t="s">
        <v>141</v>
      </c>
      <c r="D60" s="198" t="s">
        <v>142</v>
      </c>
      <c r="E60" s="198" t="s">
        <v>143</v>
      </c>
      <c r="F60" s="198" t="s">
        <v>144</v>
      </c>
      <c r="G60" s="198" t="s">
        <v>145</v>
      </c>
      <c r="H60" s="198" t="s">
        <v>223</v>
      </c>
      <c r="I60" s="198" t="s">
        <v>224</v>
      </c>
      <c r="J60" s="198" t="s">
        <v>329</v>
      </c>
      <c r="K60" s="198" t="s">
        <v>330</v>
      </c>
      <c r="L60" s="198" t="s">
        <v>331</v>
      </c>
      <c r="M60" s="198" t="s">
        <v>332</v>
      </c>
      <c r="N60" s="199" t="s">
        <v>343</v>
      </c>
      <c r="O60" s="216"/>
    </row>
    <row r="61" spans="1:15">
      <c r="A61" s="201" t="s">
        <v>202</v>
      </c>
      <c r="B61" s="201"/>
      <c r="C61" s="201">
        <f>C36</f>
        <v>0</v>
      </c>
      <c r="D61" s="202" t="e">
        <f t="shared" ref="D61:N61" si="26">D36</f>
        <v>#DIV/0!</v>
      </c>
      <c r="E61" s="202" t="e">
        <f t="shared" si="26"/>
        <v>#DIV/0!</v>
      </c>
      <c r="F61" s="202" t="e">
        <f t="shared" si="26"/>
        <v>#DIV/0!</v>
      </c>
      <c r="G61" s="202" t="e">
        <f t="shared" si="26"/>
        <v>#DIV/0!</v>
      </c>
      <c r="H61" s="202" t="e">
        <f t="shared" si="26"/>
        <v>#DIV/0!</v>
      </c>
      <c r="I61" s="202" t="e">
        <f t="shared" si="26"/>
        <v>#DIV/0!</v>
      </c>
      <c r="J61" s="202" t="e">
        <f t="shared" si="26"/>
        <v>#DIV/0!</v>
      </c>
      <c r="K61" s="202" t="e">
        <f t="shared" si="26"/>
        <v>#DIV/0!</v>
      </c>
      <c r="L61" s="202" t="e">
        <f t="shared" si="26"/>
        <v>#DIV/0!</v>
      </c>
      <c r="M61" s="202" t="e">
        <f t="shared" si="26"/>
        <v>#DIV/0!</v>
      </c>
      <c r="N61" s="213" t="e">
        <f t="shared" si="26"/>
        <v>#DIV/0!</v>
      </c>
      <c r="O61" s="217"/>
    </row>
    <row r="62" spans="1:15">
      <c r="A62" s="201" t="s">
        <v>284</v>
      </c>
      <c r="B62" s="201"/>
      <c r="C62" s="201">
        <v>0</v>
      </c>
      <c r="D62" s="202">
        <v>10</v>
      </c>
      <c r="E62" s="202">
        <v>10</v>
      </c>
      <c r="F62" s="202">
        <v>10</v>
      </c>
      <c r="G62" s="202">
        <v>10</v>
      </c>
      <c r="H62" s="202">
        <v>10</v>
      </c>
      <c r="I62" s="202">
        <v>10</v>
      </c>
      <c r="J62" s="202">
        <v>10</v>
      </c>
      <c r="K62" s="202">
        <v>10</v>
      </c>
      <c r="L62" s="202">
        <v>10</v>
      </c>
      <c r="M62" s="202">
        <v>10</v>
      </c>
      <c r="N62" s="202">
        <v>10</v>
      </c>
      <c r="O62" s="202"/>
    </row>
    <row r="63" spans="1:15">
      <c r="A63" s="201" t="s">
        <v>285</v>
      </c>
      <c r="B63" s="201"/>
      <c r="C63" s="201">
        <f>IF(C61&lt;0,0,C62*C61)</f>
        <v>0</v>
      </c>
      <c r="D63" s="202" t="e">
        <f t="shared" ref="D63:N63" si="27">IF(D61&lt;0,0,D62*D61)</f>
        <v>#DIV/0!</v>
      </c>
      <c r="E63" s="202" t="e">
        <f t="shared" si="27"/>
        <v>#DIV/0!</v>
      </c>
      <c r="F63" s="202" t="e">
        <f t="shared" si="27"/>
        <v>#DIV/0!</v>
      </c>
      <c r="G63" s="202" t="e">
        <f t="shared" si="27"/>
        <v>#DIV/0!</v>
      </c>
      <c r="H63" s="202" t="e">
        <f t="shared" si="27"/>
        <v>#DIV/0!</v>
      </c>
      <c r="I63" s="202" t="e">
        <f t="shared" si="27"/>
        <v>#DIV/0!</v>
      </c>
      <c r="J63" s="202" t="e">
        <f t="shared" si="27"/>
        <v>#DIV/0!</v>
      </c>
      <c r="K63" s="202" t="e">
        <f t="shared" si="27"/>
        <v>#DIV/0!</v>
      </c>
      <c r="L63" s="202" t="e">
        <f t="shared" si="27"/>
        <v>#DIV/0!</v>
      </c>
      <c r="M63" s="202" t="e">
        <f t="shared" si="27"/>
        <v>#DIV/0!</v>
      </c>
      <c r="N63" s="213" t="e">
        <f t="shared" si="27"/>
        <v>#DIV/0!</v>
      </c>
      <c r="O63" s="202"/>
    </row>
    <row r="64" spans="1:15">
      <c r="A64" s="201" t="s">
        <v>286</v>
      </c>
      <c r="B64" s="201"/>
      <c r="C64" s="201" t="e">
        <f>C23</f>
        <v>#DIV/0!</v>
      </c>
      <c r="D64" s="202" t="e">
        <f t="shared" ref="D64:N64" si="28">D23</f>
        <v>#DIV/0!</v>
      </c>
      <c r="E64" s="202" t="e">
        <f t="shared" si="28"/>
        <v>#DIV/0!</v>
      </c>
      <c r="F64" s="202" t="e">
        <f t="shared" si="28"/>
        <v>#DIV/0!</v>
      </c>
      <c r="G64" s="202" t="e">
        <f t="shared" si="28"/>
        <v>#DIV/0!</v>
      </c>
      <c r="H64" s="202" t="e">
        <f t="shared" si="28"/>
        <v>#DIV/0!</v>
      </c>
      <c r="I64" s="202" t="e">
        <f t="shared" si="28"/>
        <v>#DIV/0!</v>
      </c>
      <c r="J64" s="202" t="e">
        <f t="shared" si="28"/>
        <v>#DIV/0!</v>
      </c>
      <c r="K64" s="202" t="e">
        <f t="shared" si="28"/>
        <v>#DIV/0!</v>
      </c>
      <c r="L64" s="202" t="e">
        <f t="shared" si="28"/>
        <v>#DIV/0!</v>
      </c>
      <c r="M64" s="202" t="e">
        <f t="shared" si="28"/>
        <v>#DIV/0!</v>
      </c>
      <c r="N64" s="213" t="e">
        <f t="shared" si="28"/>
        <v>#DIV/0!</v>
      </c>
      <c r="O64" s="202"/>
    </row>
    <row r="65" spans="1:15">
      <c r="A65" s="201" t="s">
        <v>287</v>
      </c>
      <c r="B65" s="201"/>
      <c r="C65" s="201" t="e">
        <f t="shared" ref="C65:N65" si="29">C64+C63</f>
        <v>#DIV/0!</v>
      </c>
      <c r="D65" s="202" t="e">
        <f t="shared" si="29"/>
        <v>#DIV/0!</v>
      </c>
      <c r="E65" s="202" t="e">
        <f t="shared" si="29"/>
        <v>#DIV/0!</v>
      </c>
      <c r="F65" s="202" t="e">
        <f t="shared" si="29"/>
        <v>#DIV/0!</v>
      </c>
      <c r="G65" s="202" t="e">
        <f t="shared" si="29"/>
        <v>#DIV/0!</v>
      </c>
      <c r="H65" s="202" t="e">
        <f t="shared" si="29"/>
        <v>#DIV/0!</v>
      </c>
      <c r="I65" s="202" t="e">
        <f t="shared" si="29"/>
        <v>#DIV/0!</v>
      </c>
      <c r="J65" s="202" t="e">
        <f t="shared" si="29"/>
        <v>#DIV/0!</v>
      </c>
      <c r="K65" s="202" t="e">
        <f t="shared" si="29"/>
        <v>#DIV/0!</v>
      </c>
      <c r="L65" s="202" t="e">
        <f t="shared" si="29"/>
        <v>#DIV/0!</v>
      </c>
      <c r="M65" s="202" t="e">
        <f t="shared" si="29"/>
        <v>#DIV/0!</v>
      </c>
      <c r="N65" s="213" t="e">
        <f t="shared" si="29"/>
        <v>#DIV/0!</v>
      </c>
      <c r="O65" s="202"/>
    </row>
    <row r="66" spans="1:15">
      <c r="A66" s="218" t="s">
        <v>288</v>
      </c>
      <c r="B66" s="218"/>
      <c r="C66" s="218" t="e">
        <f>C65</f>
        <v>#DIV/0!</v>
      </c>
      <c r="D66" s="219" t="e">
        <f t="shared" ref="D66:N66" si="30">D65</f>
        <v>#DIV/0!</v>
      </c>
      <c r="E66" s="219" t="e">
        <f t="shared" si="30"/>
        <v>#DIV/0!</v>
      </c>
      <c r="F66" s="219" t="e">
        <f t="shared" si="30"/>
        <v>#DIV/0!</v>
      </c>
      <c r="G66" s="219" t="e">
        <f t="shared" si="30"/>
        <v>#DIV/0!</v>
      </c>
      <c r="H66" s="219" t="e">
        <f t="shared" si="30"/>
        <v>#DIV/0!</v>
      </c>
      <c r="I66" s="219" t="e">
        <f t="shared" si="30"/>
        <v>#DIV/0!</v>
      </c>
      <c r="J66" s="219" t="e">
        <f t="shared" si="30"/>
        <v>#DIV/0!</v>
      </c>
      <c r="K66" s="219" t="e">
        <f t="shared" si="30"/>
        <v>#DIV/0!</v>
      </c>
      <c r="L66" s="219" t="e">
        <f t="shared" si="30"/>
        <v>#DIV/0!</v>
      </c>
      <c r="M66" s="219" t="e">
        <f t="shared" si="30"/>
        <v>#DIV/0!</v>
      </c>
      <c r="N66" s="220" t="e">
        <f t="shared" si="30"/>
        <v>#DIV/0!</v>
      </c>
      <c r="O66" s="217"/>
    </row>
    <row r="67" spans="1:15">
      <c r="A67" s="202"/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17"/>
    </row>
    <row r="68" spans="1:15"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 t="s">
        <v>251</v>
      </c>
    </row>
    <row r="69" spans="1:15">
      <c r="A69" s="215" t="s">
        <v>105</v>
      </c>
      <c r="B69" s="197" t="s">
        <v>411</v>
      </c>
      <c r="C69" s="197" t="s">
        <v>141</v>
      </c>
      <c r="D69" s="198" t="s">
        <v>142</v>
      </c>
      <c r="E69" s="198" t="s">
        <v>143</v>
      </c>
      <c r="F69" s="198" t="s">
        <v>144</v>
      </c>
      <c r="G69" s="198" t="s">
        <v>145</v>
      </c>
      <c r="H69" s="198" t="s">
        <v>223</v>
      </c>
      <c r="I69" s="198" t="s">
        <v>224</v>
      </c>
      <c r="J69" s="198" t="s">
        <v>329</v>
      </c>
      <c r="K69" s="198" t="s">
        <v>330</v>
      </c>
      <c r="L69" s="198" t="s">
        <v>331</v>
      </c>
      <c r="M69" s="198" t="s">
        <v>332</v>
      </c>
      <c r="N69" s="199" t="s">
        <v>343</v>
      </c>
      <c r="O69" s="221" t="s">
        <v>146</v>
      </c>
    </row>
    <row r="70" spans="1:15">
      <c r="A70" s="222" t="s">
        <v>289</v>
      </c>
      <c r="B70" s="222"/>
      <c r="C70" s="223">
        <v>1</v>
      </c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1"/>
      <c r="O70" s="213"/>
    </row>
    <row r="71" spans="1:15">
      <c r="A71" s="201" t="s">
        <v>105</v>
      </c>
      <c r="B71" s="201">
        <f>-B54</f>
        <v>-1000</v>
      </c>
      <c r="C71" s="224" t="e">
        <f>-C49</f>
        <v>#DIV/0!</v>
      </c>
      <c r="D71" s="225" t="e">
        <f t="shared" ref="D71:N71" si="31">-D49</f>
        <v>#DIV/0!</v>
      </c>
      <c r="E71" s="225" t="e">
        <f t="shared" si="31"/>
        <v>#DIV/0!</v>
      </c>
      <c r="F71" s="225" t="e">
        <f t="shared" si="31"/>
        <v>#DIV/0!</v>
      </c>
      <c r="G71" s="225" t="e">
        <f t="shared" si="31"/>
        <v>#DIV/0!</v>
      </c>
      <c r="H71" s="225" t="e">
        <f t="shared" si="31"/>
        <v>#DIV/0!</v>
      </c>
      <c r="I71" s="225" t="e">
        <f t="shared" si="31"/>
        <v>#DIV/0!</v>
      </c>
      <c r="J71" s="225" t="e">
        <f t="shared" si="31"/>
        <v>#DIV/0!</v>
      </c>
      <c r="K71" s="225" t="e">
        <f t="shared" si="31"/>
        <v>#DIV/0!</v>
      </c>
      <c r="L71" s="225" t="e">
        <f t="shared" si="31"/>
        <v>#DIV/0!</v>
      </c>
      <c r="M71" s="225" t="e">
        <f t="shared" si="31"/>
        <v>#DIV/0!</v>
      </c>
      <c r="N71" s="226" t="e">
        <f t="shared" si="31"/>
        <v>#DIV/0!</v>
      </c>
      <c r="O71" s="226" t="e">
        <f>SUM(B71:N71)</f>
        <v>#DIV/0!</v>
      </c>
    </row>
    <row r="72" spans="1:15">
      <c r="A72" s="201" t="s">
        <v>290</v>
      </c>
      <c r="B72" s="209">
        <f>SUM(B71:B71)</f>
        <v>-1000</v>
      </c>
      <c r="C72" s="210" t="e">
        <f>C71+B72</f>
        <v>#DIV/0!</v>
      </c>
      <c r="D72" s="210" t="e">
        <f>D71+C72</f>
        <v>#DIV/0!</v>
      </c>
      <c r="E72" s="210" t="e">
        <f t="shared" ref="E72:N72" si="32">E71+D72</f>
        <v>#DIV/0!</v>
      </c>
      <c r="F72" s="210" t="e">
        <f t="shared" si="32"/>
        <v>#DIV/0!</v>
      </c>
      <c r="G72" s="210" t="e">
        <f t="shared" si="32"/>
        <v>#DIV/0!</v>
      </c>
      <c r="H72" s="210" t="e">
        <f t="shared" si="32"/>
        <v>#DIV/0!</v>
      </c>
      <c r="I72" s="210" t="e">
        <f t="shared" si="32"/>
        <v>#DIV/0!</v>
      </c>
      <c r="J72" s="210" t="e">
        <f t="shared" si="32"/>
        <v>#DIV/0!</v>
      </c>
      <c r="K72" s="210" t="e">
        <f t="shared" si="32"/>
        <v>#DIV/0!</v>
      </c>
      <c r="L72" s="210" t="e">
        <f t="shared" si="32"/>
        <v>#DIV/0!</v>
      </c>
      <c r="M72" s="210" t="e">
        <f t="shared" si="32"/>
        <v>#DIV/0!</v>
      </c>
      <c r="N72" s="211" t="e">
        <f t="shared" si="32"/>
        <v>#DIV/0!</v>
      </c>
      <c r="O72" s="213" t="e">
        <f>SUM(O71:O71)</f>
        <v>#DIV/0!</v>
      </c>
    </row>
    <row r="73" spans="1:15">
      <c r="A73" s="201"/>
      <c r="B73" s="201"/>
      <c r="C73" s="201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13"/>
      <c r="O73" s="213"/>
    </row>
    <row r="74" spans="1:15">
      <c r="A74" s="222" t="s">
        <v>300</v>
      </c>
      <c r="B74" s="222"/>
      <c r="C74" s="201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13"/>
      <c r="O74" s="213"/>
    </row>
    <row r="75" spans="1:15">
      <c r="A75" s="201" t="s">
        <v>290</v>
      </c>
      <c r="B75" s="201"/>
      <c r="C75" s="201" t="e">
        <f>C72</f>
        <v>#DIV/0!</v>
      </c>
      <c r="D75" s="202" t="e">
        <f t="shared" ref="D75:N75" si="33">D72</f>
        <v>#DIV/0!</v>
      </c>
      <c r="E75" s="202" t="e">
        <f t="shared" si="33"/>
        <v>#DIV/0!</v>
      </c>
      <c r="F75" s="202" t="e">
        <f t="shared" si="33"/>
        <v>#DIV/0!</v>
      </c>
      <c r="G75" s="202" t="e">
        <f t="shared" si="33"/>
        <v>#DIV/0!</v>
      </c>
      <c r="H75" s="202" t="e">
        <f t="shared" si="33"/>
        <v>#DIV/0!</v>
      </c>
      <c r="I75" s="202" t="e">
        <f t="shared" si="33"/>
        <v>#DIV/0!</v>
      </c>
      <c r="J75" s="202" t="e">
        <f t="shared" si="33"/>
        <v>#DIV/0!</v>
      </c>
      <c r="K75" s="202" t="e">
        <f t="shared" si="33"/>
        <v>#DIV/0!</v>
      </c>
      <c r="L75" s="202" t="e">
        <f t="shared" si="33"/>
        <v>#DIV/0!</v>
      </c>
      <c r="M75" s="202" t="e">
        <f t="shared" si="33"/>
        <v>#DIV/0!</v>
      </c>
      <c r="N75" s="213" t="e">
        <f t="shared" si="33"/>
        <v>#DIV/0!</v>
      </c>
      <c r="O75" s="213"/>
    </row>
    <row r="76" spans="1:15">
      <c r="A76" s="201" t="s">
        <v>291</v>
      </c>
      <c r="B76" s="201"/>
      <c r="C76" s="201" t="e">
        <f>C58</f>
        <v>#DIV/0!</v>
      </c>
      <c r="D76" s="202" t="e">
        <f t="shared" ref="D76:N76" si="34">D58</f>
        <v>#DIV/0!</v>
      </c>
      <c r="E76" s="202" t="e">
        <f t="shared" si="34"/>
        <v>#DIV/0!</v>
      </c>
      <c r="F76" s="202" t="e">
        <f t="shared" si="34"/>
        <v>#DIV/0!</v>
      </c>
      <c r="G76" s="202" t="e">
        <f t="shared" si="34"/>
        <v>#DIV/0!</v>
      </c>
      <c r="H76" s="202" t="e">
        <f t="shared" si="34"/>
        <v>#DIV/0!</v>
      </c>
      <c r="I76" s="202" t="e">
        <f t="shared" si="34"/>
        <v>#DIV/0!</v>
      </c>
      <c r="J76" s="202" t="e">
        <f t="shared" si="34"/>
        <v>#DIV/0!</v>
      </c>
      <c r="K76" s="202" t="e">
        <f t="shared" si="34"/>
        <v>#DIV/0!</v>
      </c>
      <c r="L76" s="202" t="e">
        <f t="shared" si="34"/>
        <v>#DIV/0!</v>
      </c>
      <c r="M76" s="202" t="e">
        <f t="shared" si="34"/>
        <v>#DIV/0!</v>
      </c>
      <c r="N76" s="213" t="e">
        <f t="shared" si="34"/>
        <v>#DIV/0!</v>
      </c>
      <c r="O76" s="213"/>
    </row>
    <row r="77" spans="1:15">
      <c r="A77" s="201" t="s">
        <v>292</v>
      </c>
      <c r="B77" s="201"/>
      <c r="C77" s="201" t="e">
        <f>C66</f>
        <v>#DIV/0!</v>
      </c>
      <c r="D77" s="202" t="e">
        <f t="shared" ref="D77:N77" si="35">D66</f>
        <v>#DIV/0!</v>
      </c>
      <c r="E77" s="202" t="e">
        <f t="shared" si="35"/>
        <v>#DIV/0!</v>
      </c>
      <c r="F77" s="202" t="e">
        <f t="shared" si="35"/>
        <v>#DIV/0!</v>
      </c>
      <c r="G77" s="202" t="e">
        <f t="shared" si="35"/>
        <v>#DIV/0!</v>
      </c>
      <c r="H77" s="202" t="e">
        <f t="shared" si="35"/>
        <v>#DIV/0!</v>
      </c>
      <c r="I77" s="202" t="e">
        <f t="shared" si="35"/>
        <v>#DIV/0!</v>
      </c>
      <c r="J77" s="202" t="e">
        <f t="shared" si="35"/>
        <v>#DIV/0!</v>
      </c>
      <c r="K77" s="202" t="e">
        <f t="shared" si="35"/>
        <v>#DIV/0!</v>
      </c>
      <c r="L77" s="202" t="e">
        <f t="shared" si="35"/>
        <v>#DIV/0!</v>
      </c>
      <c r="M77" s="202" t="e">
        <f t="shared" si="35"/>
        <v>#DIV/0!</v>
      </c>
      <c r="N77" s="213" t="e">
        <f t="shared" si="35"/>
        <v>#DIV/0!</v>
      </c>
      <c r="O77" s="213"/>
    </row>
    <row r="78" spans="1:15">
      <c r="A78" s="224"/>
      <c r="B78" s="224"/>
      <c r="C78" s="224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6"/>
      <c r="O78" s="226"/>
    </row>
    <row r="79" spans="1:15">
      <c r="A79" s="217"/>
      <c r="B79" s="217"/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</row>
    <row r="80" spans="1:15">
      <c r="A80" s="217"/>
      <c r="B80" s="217"/>
      <c r="C80" s="217"/>
      <c r="D80" s="217"/>
      <c r="E80" s="217"/>
      <c r="F80" s="217"/>
      <c r="G80" s="202"/>
      <c r="H80" s="202"/>
      <c r="I80" s="202"/>
      <c r="J80" s="202"/>
      <c r="K80" s="202"/>
      <c r="L80" s="202"/>
      <c r="M80" s="202"/>
      <c r="N80" s="202" t="s">
        <v>251</v>
      </c>
      <c r="O80" s="217"/>
    </row>
    <row r="81" spans="1:17">
      <c r="A81" s="227" t="s">
        <v>301</v>
      </c>
      <c r="B81" s="228" t="s">
        <v>411</v>
      </c>
      <c r="C81" s="228" t="s">
        <v>141</v>
      </c>
      <c r="D81" s="229" t="s">
        <v>142</v>
      </c>
      <c r="E81" s="229" t="s">
        <v>143</v>
      </c>
      <c r="F81" s="229" t="s">
        <v>144</v>
      </c>
      <c r="G81" s="229" t="s">
        <v>145</v>
      </c>
      <c r="H81" s="229" t="s">
        <v>223</v>
      </c>
      <c r="I81" s="229" t="s">
        <v>224</v>
      </c>
      <c r="J81" s="229" t="s">
        <v>329</v>
      </c>
      <c r="K81" s="229" t="s">
        <v>330</v>
      </c>
      <c r="L81" s="229" t="s">
        <v>331</v>
      </c>
      <c r="M81" s="229" t="s">
        <v>332</v>
      </c>
      <c r="N81" s="230" t="s">
        <v>343</v>
      </c>
      <c r="O81" s="231" t="s">
        <v>212</v>
      </c>
    </row>
    <row r="82" spans="1:17">
      <c r="A82" s="209" t="s">
        <v>293</v>
      </c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1"/>
      <c r="O82" s="211"/>
    </row>
    <row r="83" spans="1:17">
      <c r="A83" s="232" t="s">
        <v>142</v>
      </c>
      <c r="B83" s="549"/>
      <c r="C83" s="202" t="e">
        <f>C72+C76+C77</f>
        <v>#DIV/0!</v>
      </c>
      <c r="D83" s="202" t="e">
        <f>D77+D76+D72</f>
        <v>#DIV/0!</v>
      </c>
      <c r="E83" s="202"/>
      <c r="F83" s="202"/>
      <c r="G83" s="202"/>
      <c r="H83" s="202"/>
      <c r="I83" s="202"/>
      <c r="J83" s="202"/>
      <c r="K83" s="202"/>
      <c r="L83" s="202"/>
      <c r="M83" s="202"/>
      <c r="N83" s="213"/>
      <c r="O83" s="233" t="e">
        <f>IRR(C83:N83)</f>
        <v>#VALUE!</v>
      </c>
    </row>
    <row r="84" spans="1:17">
      <c r="A84" s="232" t="s">
        <v>143</v>
      </c>
      <c r="B84" s="549"/>
      <c r="C84" s="202" t="e">
        <f t="shared" ref="C84:C93" si="36">$C$83</f>
        <v>#DIV/0!</v>
      </c>
      <c r="D84" s="202" t="e">
        <f>D76+D71</f>
        <v>#DIV/0!</v>
      </c>
      <c r="E84" s="202" t="e">
        <f>E77+E76+E71</f>
        <v>#DIV/0!</v>
      </c>
      <c r="F84" s="202"/>
      <c r="G84" s="202"/>
      <c r="H84" s="202"/>
      <c r="I84" s="202"/>
      <c r="J84" s="202"/>
      <c r="K84" s="202"/>
      <c r="L84" s="202"/>
      <c r="M84" s="202"/>
      <c r="N84" s="213"/>
      <c r="O84" s="233" t="e">
        <f t="shared" ref="O84:O93" si="37">IRR(C84:N84)</f>
        <v>#VALUE!</v>
      </c>
    </row>
    <row r="85" spans="1:17">
      <c r="A85" s="232" t="s">
        <v>144</v>
      </c>
      <c r="B85" s="549"/>
      <c r="C85" s="202" t="e">
        <f t="shared" si="36"/>
        <v>#DIV/0!</v>
      </c>
      <c r="D85" s="202" t="e">
        <f t="shared" ref="D85:D93" si="38">$D$84</f>
        <v>#DIV/0!</v>
      </c>
      <c r="E85" s="202" t="e">
        <f>E76+E71</f>
        <v>#DIV/0!</v>
      </c>
      <c r="F85" s="202" t="e">
        <f>F77+F76+F71</f>
        <v>#DIV/0!</v>
      </c>
      <c r="H85" s="202"/>
      <c r="I85" s="202"/>
      <c r="J85" s="202"/>
      <c r="K85" s="202"/>
      <c r="L85" s="202"/>
      <c r="M85" s="202"/>
      <c r="N85" s="213"/>
      <c r="O85" s="233" t="e">
        <f t="shared" si="37"/>
        <v>#VALUE!</v>
      </c>
    </row>
    <row r="86" spans="1:17">
      <c r="A86" s="232" t="s">
        <v>145</v>
      </c>
      <c r="B86" s="549"/>
      <c r="C86" s="202" t="e">
        <f t="shared" si="36"/>
        <v>#DIV/0!</v>
      </c>
      <c r="D86" s="234" t="e">
        <f t="shared" si="38"/>
        <v>#DIV/0!</v>
      </c>
      <c r="E86" s="234" t="e">
        <f t="shared" ref="E86:E93" si="39">$E$85</f>
        <v>#DIV/0!</v>
      </c>
      <c r="F86" s="234" t="e">
        <f>F76+F71</f>
        <v>#DIV/0!</v>
      </c>
      <c r="G86" s="234" t="e">
        <f>G77+G76+G71</f>
        <v>#DIV/0!</v>
      </c>
      <c r="N86" s="181"/>
      <c r="O86" s="233" t="e">
        <f t="shared" si="37"/>
        <v>#VALUE!</v>
      </c>
    </row>
    <row r="87" spans="1:17">
      <c r="A87" s="232" t="s">
        <v>223</v>
      </c>
      <c r="B87" s="549"/>
      <c r="C87" s="202" t="e">
        <f t="shared" si="36"/>
        <v>#DIV/0!</v>
      </c>
      <c r="D87" s="234" t="e">
        <f t="shared" si="38"/>
        <v>#DIV/0!</v>
      </c>
      <c r="E87" s="234" t="e">
        <f t="shared" si="39"/>
        <v>#DIV/0!</v>
      </c>
      <c r="F87" s="234" t="e">
        <f t="shared" ref="F87:F93" si="40">$F$86</f>
        <v>#DIV/0!</v>
      </c>
      <c r="G87" s="192" t="e">
        <f>G76+G71</f>
        <v>#DIV/0!</v>
      </c>
      <c r="H87" s="234" t="e">
        <f>H77+H76+H71</f>
        <v>#DIV/0!</v>
      </c>
      <c r="N87" s="235"/>
      <c r="O87" s="233" t="e">
        <f t="shared" si="37"/>
        <v>#VALUE!</v>
      </c>
      <c r="P87" s="236"/>
      <c r="Q87" s="237"/>
    </row>
    <row r="88" spans="1:17">
      <c r="A88" s="232" t="s">
        <v>224</v>
      </c>
      <c r="B88" s="549"/>
      <c r="C88" s="202" t="e">
        <f t="shared" si="36"/>
        <v>#DIV/0!</v>
      </c>
      <c r="D88" s="234" t="e">
        <f t="shared" si="38"/>
        <v>#DIV/0!</v>
      </c>
      <c r="E88" s="234" t="e">
        <f t="shared" si="39"/>
        <v>#DIV/0!</v>
      </c>
      <c r="F88" s="234" t="e">
        <f t="shared" si="40"/>
        <v>#DIV/0!</v>
      </c>
      <c r="G88" s="192" t="e">
        <f t="shared" ref="G88:G93" si="41">$G$87</f>
        <v>#DIV/0!</v>
      </c>
      <c r="H88" s="192" t="e">
        <f>H76+H71</f>
        <v>#DIV/0!</v>
      </c>
      <c r="I88" s="234" t="e">
        <f>I77+I76+I71</f>
        <v>#DIV/0!</v>
      </c>
      <c r="J88" s="234"/>
      <c r="K88" s="234"/>
      <c r="L88" s="234"/>
      <c r="M88" s="234"/>
      <c r="N88" s="235"/>
      <c r="O88" s="233" t="e">
        <f t="shared" si="37"/>
        <v>#VALUE!</v>
      </c>
      <c r="P88" s="236"/>
      <c r="Q88" s="237"/>
    </row>
    <row r="89" spans="1:17">
      <c r="A89" s="232" t="s">
        <v>329</v>
      </c>
      <c r="B89" s="549"/>
      <c r="C89" s="202" t="e">
        <f t="shared" si="36"/>
        <v>#DIV/0!</v>
      </c>
      <c r="D89" s="234" t="e">
        <f t="shared" si="38"/>
        <v>#DIV/0!</v>
      </c>
      <c r="E89" s="234" t="e">
        <f t="shared" si="39"/>
        <v>#DIV/0!</v>
      </c>
      <c r="F89" s="234" t="e">
        <f t="shared" si="40"/>
        <v>#DIV/0!</v>
      </c>
      <c r="G89" s="192" t="e">
        <f t="shared" si="41"/>
        <v>#DIV/0!</v>
      </c>
      <c r="H89" s="192" t="e">
        <f t="shared" ref="H89:H93" si="42">$H$88</f>
        <v>#DIV/0!</v>
      </c>
      <c r="I89" s="192" t="e">
        <f t="shared" ref="I89" si="43">I76+I71</f>
        <v>#DIV/0!</v>
      </c>
      <c r="J89" s="192" t="e">
        <f>J77+J76+J71</f>
        <v>#DIV/0!</v>
      </c>
      <c r="K89" s="192"/>
      <c r="L89" s="192"/>
      <c r="M89" s="192"/>
      <c r="N89" s="238"/>
      <c r="O89" s="233" t="e">
        <f t="shared" si="37"/>
        <v>#VALUE!</v>
      </c>
      <c r="P89" s="236"/>
      <c r="Q89" s="237"/>
    </row>
    <row r="90" spans="1:17">
      <c r="A90" s="232" t="s">
        <v>330</v>
      </c>
      <c r="B90" s="549"/>
      <c r="C90" s="202" t="e">
        <f t="shared" si="36"/>
        <v>#DIV/0!</v>
      </c>
      <c r="D90" s="234" t="e">
        <f t="shared" si="38"/>
        <v>#DIV/0!</v>
      </c>
      <c r="E90" s="234" t="e">
        <f t="shared" si="39"/>
        <v>#DIV/0!</v>
      </c>
      <c r="F90" s="234" t="e">
        <f t="shared" si="40"/>
        <v>#DIV/0!</v>
      </c>
      <c r="G90" s="192" t="e">
        <f t="shared" si="41"/>
        <v>#DIV/0!</v>
      </c>
      <c r="H90" s="192" t="e">
        <f t="shared" si="42"/>
        <v>#DIV/0!</v>
      </c>
      <c r="I90" s="192" t="e">
        <f t="shared" ref="I90:I93" si="44">$I$89</f>
        <v>#DIV/0!</v>
      </c>
      <c r="J90" s="192" t="e">
        <f t="shared" ref="J90" si="45">J76+J71</f>
        <v>#DIV/0!</v>
      </c>
      <c r="K90" s="192" t="e">
        <f>K77+K76+K71</f>
        <v>#DIV/0!</v>
      </c>
      <c r="L90" s="192"/>
      <c r="M90" s="192"/>
      <c r="N90" s="238"/>
      <c r="O90" s="233" t="e">
        <f t="shared" si="37"/>
        <v>#VALUE!</v>
      </c>
      <c r="P90" s="236"/>
      <c r="Q90" s="237"/>
    </row>
    <row r="91" spans="1:17">
      <c r="A91" s="232" t="s">
        <v>331</v>
      </c>
      <c r="B91" s="549"/>
      <c r="C91" s="202" t="e">
        <f t="shared" si="36"/>
        <v>#DIV/0!</v>
      </c>
      <c r="D91" s="234" t="e">
        <f t="shared" si="38"/>
        <v>#DIV/0!</v>
      </c>
      <c r="E91" s="234" t="e">
        <f t="shared" si="39"/>
        <v>#DIV/0!</v>
      </c>
      <c r="F91" s="234" t="e">
        <f t="shared" si="40"/>
        <v>#DIV/0!</v>
      </c>
      <c r="G91" s="192" t="e">
        <f t="shared" si="41"/>
        <v>#DIV/0!</v>
      </c>
      <c r="H91" s="192" t="e">
        <f t="shared" si="42"/>
        <v>#DIV/0!</v>
      </c>
      <c r="I91" s="192" t="e">
        <f t="shared" si="44"/>
        <v>#DIV/0!</v>
      </c>
      <c r="J91" s="192" t="e">
        <f t="shared" ref="J91:J93" si="46">$J$90</f>
        <v>#DIV/0!</v>
      </c>
      <c r="K91" s="192" t="e">
        <f t="shared" ref="K91" si="47">K76+K71</f>
        <v>#DIV/0!</v>
      </c>
      <c r="L91" s="192" t="e">
        <f>L77+L76+L71</f>
        <v>#DIV/0!</v>
      </c>
      <c r="M91" s="192"/>
      <c r="N91" s="238"/>
      <c r="O91" s="233" t="e">
        <f t="shared" si="37"/>
        <v>#VALUE!</v>
      </c>
      <c r="P91" s="236"/>
      <c r="Q91" s="237"/>
    </row>
    <row r="92" spans="1:17">
      <c r="A92" s="232" t="s">
        <v>332</v>
      </c>
      <c r="B92" s="549"/>
      <c r="C92" s="202" t="e">
        <f t="shared" si="36"/>
        <v>#DIV/0!</v>
      </c>
      <c r="D92" s="234" t="e">
        <f t="shared" si="38"/>
        <v>#DIV/0!</v>
      </c>
      <c r="E92" s="234" t="e">
        <f t="shared" si="39"/>
        <v>#DIV/0!</v>
      </c>
      <c r="F92" s="234" t="e">
        <f t="shared" si="40"/>
        <v>#DIV/0!</v>
      </c>
      <c r="G92" s="192" t="e">
        <f t="shared" si="41"/>
        <v>#DIV/0!</v>
      </c>
      <c r="H92" s="192" t="e">
        <f t="shared" si="42"/>
        <v>#DIV/0!</v>
      </c>
      <c r="I92" s="192" t="e">
        <f t="shared" si="44"/>
        <v>#DIV/0!</v>
      </c>
      <c r="J92" s="192" t="e">
        <f t="shared" si="46"/>
        <v>#DIV/0!</v>
      </c>
      <c r="K92" s="192" t="e">
        <f t="shared" ref="K92:K93" si="48">$K$91</f>
        <v>#DIV/0!</v>
      </c>
      <c r="L92" s="192" t="e">
        <f t="shared" ref="L92" si="49">L76+L71</f>
        <v>#DIV/0!</v>
      </c>
      <c r="M92" s="192" t="e">
        <f>M77+M76+M71</f>
        <v>#DIV/0!</v>
      </c>
      <c r="N92" s="238"/>
      <c r="O92" s="233" t="e">
        <f t="shared" si="37"/>
        <v>#VALUE!</v>
      </c>
      <c r="P92" s="236"/>
      <c r="Q92" s="237"/>
    </row>
    <row r="93" spans="1:17">
      <c r="A93" s="239" t="s">
        <v>343</v>
      </c>
      <c r="B93" s="550"/>
      <c r="C93" s="225" t="e">
        <f t="shared" si="36"/>
        <v>#DIV/0!</v>
      </c>
      <c r="D93" s="225" t="e">
        <f t="shared" si="38"/>
        <v>#DIV/0!</v>
      </c>
      <c r="E93" s="225" t="e">
        <f t="shared" si="39"/>
        <v>#DIV/0!</v>
      </c>
      <c r="F93" s="225" t="e">
        <f t="shared" si="40"/>
        <v>#DIV/0!</v>
      </c>
      <c r="G93" s="240" t="e">
        <f t="shared" si="41"/>
        <v>#DIV/0!</v>
      </c>
      <c r="H93" s="240" t="e">
        <f t="shared" si="42"/>
        <v>#DIV/0!</v>
      </c>
      <c r="I93" s="240" t="e">
        <f t="shared" si="44"/>
        <v>#DIV/0!</v>
      </c>
      <c r="J93" s="240" t="e">
        <f t="shared" si="46"/>
        <v>#DIV/0!</v>
      </c>
      <c r="K93" s="240" t="e">
        <f t="shared" si="48"/>
        <v>#DIV/0!</v>
      </c>
      <c r="L93" s="240" t="e">
        <f>$L$92</f>
        <v>#DIV/0!</v>
      </c>
      <c r="M93" s="240" t="e">
        <f>M76+M71</f>
        <v>#DIV/0!</v>
      </c>
      <c r="N93" s="241" t="e">
        <f>N77+N76+N71</f>
        <v>#DIV/0!</v>
      </c>
      <c r="O93" s="242" t="e">
        <f t="shared" si="37"/>
        <v>#VALUE!</v>
      </c>
    </row>
  </sheetData>
  <sheetProtection selectLockedCells="1" selectUnlockedCells="1"/>
  <pageMargins left="0.7" right="0.7" top="0.75" bottom="0.75" header="0.3" footer="0.3"/>
  <pageSetup paperSize="8" scale="88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pageSetUpPr fitToPage="1"/>
  </sheetPr>
  <dimension ref="B1:O39"/>
  <sheetViews>
    <sheetView showGridLines="0" zoomScale="80" zoomScaleNormal="8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9.77734375" defaultRowHeight="15" customHeight="1"/>
  <cols>
    <col min="1" max="1" width="3" style="122" customWidth="1"/>
    <col min="2" max="2" width="3.77734375" style="120" customWidth="1"/>
    <col min="3" max="3" width="20.33203125" style="121" customWidth="1"/>
    <col min="4" max="10" width="10.33203125" style="120" customWidth="1"/>
    <col min="11" max="15" width="10.33203125" style="122" customWidth="1"/>
    <col min="16" max="228" width="9.77734375" style="122"/>
    <col min="229" max="229" width="14.21875" style="122" customWidth="1"/>
    <col min="230" max="230" width="10.21875" style="122" customWidth="1"/>
    <col min="231" max="231" width="4.6640625" style="122" customWidth="1"/>
    <col min="232" max="232" width="10" style="122" customWidth="1"/>
    <col min="233" max="233" width="4.6640625" style="122" customWidth="1"/>
    <col min="234" max="234" width="9.44140625" style="122" customWidth="1"/>
    <col min="235" max="235" width="5.33203125" style="122" customWidth="1"/>
    <col min="236" max="236" width="9.44140625" style="122" customWidth="1"/>
    <col min="237" max="237" width="6.21875" style="122" customWidth="1"/>
    <col min="238" max="238" width="9.44140625" style="122" customWidth="1"/>
    <col min="239" max="239" width="6" style="122" customWidth="1"/>
    <col min="240" max="240" width="9.44140625" style="122" customWidth="1"/>
    <col min="241" max="241" width="6" style="122" customWidth="1"/>
    <col min="242" max="242" width="9.77734375" style="122" customWidth="1"/>
    <col min="243" max="243" width="6" style="122" customWidth="1"/>
    <col min="244" max="244" width="50.44140625" style="122" customWidth="1"/>
    <col min="245" max="484" width="9.77734375" style="122"/>
    <col min="485" max="485" width="14.21875" style="122" customWidth="1"/>
    <col min="486" max="486" width="10.21875" style="122" customWidth="1"/>
    <col min="487" max="487" width="4.6640625" style="122" customWidth="1"/>
    <col min="488" max="488" width="10" style="122" customWidth="1"/>
    <col min="489" max="489" width="4.6640625" style="122" customWidth="1"/>
    <col min="490" max="490" width="9.44140625" style="122" customWidth="1"/>
    <col min="491" max="491" width="5.33203125" style="122" customWidth="1"/>
    <col min="492" max="492" width="9.44140625" style="122" customWidth="1"/>
    <col min="493" max="493" width="6.21875" style="122" customWidth="1"/>
    <col min="494" max="494" width="9.44140625" style="122" customWidth="1"/>
    <col min="495" max="495" width="6" style="122" customWidth="1"/>
    <col min="496" max="496" width="9.44140625" style="122" customWidth="1"/>
    <col min="497" max="497" width="6" style="122" customWidth="1"/>
    <col min="498" max="498" width="9.77734375" style="122" customWidth="1"/>
    <col min="499" max="499" width="6" style="122" customWidth="1"/>
    <col min="500" max="500" width="50.44140625" style="122" customWidth="1"/>
    <col min="501" max="740" width="9.77734375" style="122"/>
    <col min="741" max="741" width="14.21875" style="122" customWidth="1"/>
    <col min="742" max="742" width="10.21875" style="122" customWidth="1"/>
    <col min="743" max="743" width="4.6640625" style="122" customWidth="1"/>
    <col min="744" max="744" width="10" style="122" customWidth="1"/>
    <col min="745" max="745" width="4.6640625" style="122" customWidth="1"/>
    <col min="746" max="746" width="9.44140625" style="122" customWidth="1"/>
    <col min="747" max="747" width="5.33203125" style="122" customWidth="1"/>
    <col min="748" max="748" width="9.44140625" style="122" customWidth="1"/>
    <col min="749" max="749" width="6.21875" style="122" customWidth="1"/>
    <col min="750" max="750" width="9.44140625" style="122" customWidth="1"/>
    <col min="751" max="751" width="6" style="122" customWidth="1"/>
    <col min="752" max="752" width="9.44140625" style="122" customWidth="1"/>
    <col min="753" max="753" width="6" style="122" customWidth="1"/>
    <col min="754" max="754" width="9.77734375" style="122" customWidth="1"/>
    <col min="755" max="755" width="6" style="122" customWidth="1"/>
    <col min="756" max="756" width="50.44140625" style="122" customWidth="1"/>
    <col min="757" max="996" width="9.77734375" style="122"/>
    <col min="997" max="997" width="14.21875" style="122" customWidth="1"/>
    <col min="998" max="998" width="10.21875" style="122" customWidth="1"/>
    <col min="999" max="999" width="4.6640625" style="122" customWidth="1"/>
    <col min="1000" max="1000" width="10" style="122" customWidth="1"/>
    <col min="1001" max="1001" width="4.6640625" style="122" customWidth="1"/>
    <col min="1002" max="1002" width="9.44140625" style="122" customWidth="1"/>
    <col min="1003" max="1003" width="5.33203125" style="122" customWidth="1"/>
    <col min="1004" max="1004" width="9.44140625" style="122" customWidth="1"/>
    <col min="1005" max="1005" width="6.21875" style="122" customWidth="1"/>
    <col min="1006" max="1006" width="9.44140625" style="122" customWidth="1"/>
    <col min="1007" max="1007" width="6" style="122" customWidth="1"/>
    <col min="1008" max="1008" width="9.44140625" style="122" customWidth="1"/>
    <col min="1009" max="1009" width="6" style="122" customWidth="1"/>
    <col min="1010" max="1010" width="9.77734375" style="122" customWidth="1"/>
    <col min="1011" max="1011" width="6" style="122" customWidth="1"/>
    <col min="1012" max="1012" width="50.44140625" style="122" customWidth="1"/>
    <col min="1013" max="1252" width="9.77734375" style="122"/>
    <col min="1253" max="1253" width="14.21875" style="122" customWidth="1"/>
    <col min="1254" max="1254" width="10.21875" style="122" customWidth="1"/>
    <col min="1255" max="1255" width="4.6640625" style="122" customWidth="1"/>
    <col min="1256" max="1256" width="10" style="122" customWidth="1"/>
    <col min="1257" max="1257" width="4.6640625" style="122" customWidth="1"/>
    <col min="1258" max="1258" width="9.44140625" style="122" customWidth="1"/>
    <col min="1259" max="1259" width="5.33203125" style="122" customWidth="1"/>
    <col min="1260" max="1260" width="9.44140625" style="122" customWidth="1"/>
    <col min="1261" max="1261" width="6.21875" style="122" customWidth="1"/>
    <col min="1262" max="1262" width="9.44140625" style="122" customWidth="1"/>
    <col min="1263" max="1263" width="6" style="122" customWidth="1"/>
    <col min="1264" max="1264" width="9.44140625" style="122" customWidth="1"/>
    <col min="1265" max="1265" width="6" style="122" customWidth="1"/>
    <col min="1266" max="1266" width="9.77734375" style="122" customWidth="1"/>
    <col min="1267" max="1267" width="6" style="122" customWidth="1"/>
    <col min="1268" max="1268" width="50.44140625" style="122" customWidth="1"/>
    <col min="1269" max="1508" width="9.77734375" style="122"/>
    <col min="1509" max="1509" width="14.21875" style="122" customWidth="1"/>
    <col min="1510" max="1510" width="10.21875" style="122" customWidth="1"/>
    <col min="1511" max="1511" width="4.6640625" style="122" customWidth="1"/>
    <col min="1512" max="1512" width="10" style="122" customWidth="1"/>
    <col min="1513" max="1513" width="4.6640625" style="122" customWidth="1"/>
    <col min="1514" max="1514" width="9.44140625" style="122" customWidth="1"/>
    <col min="1515" max="1515" width="5.33203125" style="122" customWidth="1"/>
    <col min="1516" max="1516" width="9.44140625" style="122" customWidth="1"/>
    <col min="1517" max="1517" width="6.21875" style="122" customWidth="1"/>
    <col min="1518" max="1518" width="9.44140625" style="122" customWidth="1"/>
    <col min="1519" max="1519" width="6" style="122" customWidth="1"/>
    <col min="1520" max="1520" width="9.44140625" style="122" customWidth="1"/>
    <col min="1521" max="1521" width="6" style="122" customWidth="1"/>
    <col min="1522" max="1522" width="9.77734375" style="122" customWidth="1"/>
    <col min="1523" max="1523" width="6" style="122" customWidth="1"/>
    <col min="1524" max="1524" width="50.44140625" style="122" customWidth="1"/>
    <col min="1525" max="1764" width="9.77734375" style="122"/>
    <col min="1765" max="1765" width="14.21875" style="122" customWidth="1"/>
    <col min="1766" max="1766" width="10.21875" style="122" customWidth="1"/>
    <col min="1767" max="1767" width="4.6640625" style="122" customWidth="1"/>
    <col min="1768" max="1768" width="10" style="122" customWidth="1"/>
    <col min="1769" max="1769" width="4.6640625" style="122" customWidth="1"/>
    <col min="1770" max="1770" width="9.44140625" style="122" customWidth="1"/>
    <col min="1771" max="1771" width="5.33203125" style="122" customWidth="1"/>
    <col min="1772" max="1772" width="9.44140625" style="122" customWidth="1"/>
    <col min="1773" max="1773" width="6.21875" style="122" customWidth="1"/>
    <col min="1774" max="1774" width="9.44140625" style="122" customWidth="1"/>
    <col min="1775" max="1775" width="6" style="122" customWidth="1"/>
    <col min="1776" max="1776" width="9.44140625" style="122" customWidth="1"/>
    <col min="1777" max="1777" width="6" style="122" customWidth="1"/>
    <col min="1778" max="1778" width="9.77734375" style="122" customWidth="1"/>
    <col min="1779" max="1779" width="6" style="122" customWidth="1"/>
    <col min="1780" max="1780" width="50.44140625" style="122" customWidth="1"/>
    <col min="1781" max="2020" width="9.77734375" style="122"/>
    <col min="2021" max="2021" width="14.21875" style="122" customWidth="1"/>
    <col min="2022" max="2022" width="10.21875" style="122" customWidth="1"/>
    <col min="2023" max="2023" width="4.6640625" style="122" customWidth="1"/>
    <col min="2024" max="2024" width="10" style="122" customWidth="1"/>
    <col min="2025" max="2025" width="4.6640625" style="122" customWidth="1"/>
    <col min="2026" max="2026" width="9.44140625" style="122" customWidth="1"/>
    <col min="2027" max="2027" width="5.33203125" style="122" customWidth="1"/>
    <col min="2028" max="2028" width="9.44140625" style="122" customWidth="1"/>
    <col min="2029" max="2029" width="6.21875" style="122" customWidth="1"/>
    <col min="2030" max="2030" width="9.44140625" style="122" customWidth="1"/>
    <col min="2031" max="2031" width="6" style="122" customWidth="1"/>
    <col min="2032" max="2032" width="9.44140625" style="122" customWidth="1"/>
    <col min="2033" max="2033" width="6" style="122" customWidth="1"/>
    <col min="2034" max="2034" width="9.77734375" style="122" customWidth="1"/>
    <col min="2035" max="2035" width="6" style="122" customWidth="1"/>
    <col min="2036" max="2036" width="50.44140625" style="122" customWidth="1"/>
    <col min="2037" max="2276" width="9.77734375" style="122"/>
    <col min="2277" max="2277" width="14.21875" style="122" customWidth="1"/>
    <col min="2278" max="2278" width="10.21875" style="122" customWidth="1"/>
    <col min="2279" max="2279" width="4.6640625" style="122" customWidth="1"/>
    <col min="2280" max="2280" width="10" style="122" customWidth="1"/>
    <col min="2281" max="2281" width="4.6640625" style="122" customWidth="1"/>
    <col min="2282" max="2282" width="9.44140625" style="122" customWidth="1"/>
    <col min="2283" max="2283" width="5.33203125" style="122" customWidth="1"/>
    <col min="2284" max="2284" width="9.44140625" style="122" customWidth="1"/>
    <col min="2285" max="2285" width="6.21875" style="122" customWidth="1"/>
    <col min="2286" max="2286" width="9.44140625" style="122" customWidth="1"/>
    <col min="2287" max="2287" width="6" style="122" customWidth="1"/>
    <col min="2288" max="2288" width="9.44140625" style="122" customWidth="1"/>
    <col min="2289" max="2289" width="6" style="122" customWidth="1"/>
    <col min="2290" max="2290" width="9.77734375" style="122" customWidth="1"/>
    <col min="2291" max="2291" width="6" style="122" customWidth="1"/>
    <col min="2292" max="2292" width="50.44140625" style="122" customWidth="1"/>
    <col min="2293" max="2532" width="9.77734375" style="122"/>
    <col min="2533" max="2533" width="14.21875" style="122" customWidth="1"/>
    <col min="2534" max="2534" width="10.21875" style="122" customWidth="1"/>
    <col min="2535" max="2535" width="4.6640625" style="122" customWidth="1"/>
    <col min="2536" max="2536" width="10" style="122" customWidth="1"/>
    <col min="2537" max="2537" width="4.6640625" style="122" customWidth="1"/>
    <col min="2538" max="2538" width="9.44140625" style="122" customWidth="1"/>
    <col min="2539" max="2539" width="5.33203125" style="122" customWidth="1"/>
    <col min="2540" max="2540" width="9.44140625" style="122" customWidth="1"/>
    <col min="2541" max="2541" width="6.21875" style="122" customWidth="1"/>
    <col min="2542" max="2542" width="9.44140625" style="122" customWidth="1"/>
    <col min="2543" max="2543" width="6" style="122" customWidth="1"/>
    <col min="2544" max="2544" width="9.44140625" style="122" customWidth="1"/>
    <col min="2545" max="2545" width="6" style="122" customWidth="1"/>
    <col min="2546" max="2546" width="9.77734375" style="122" customWidth="1"/>
    <col min="2547" max="2547" width="6" style="122" customWidth="1"/>
    <col min="2548" max="2548" width="50.44140625" style="122" customWidth="1"/>
    <col min="2549" max="2788" width="9.77734375" style="122"/>
    <col min="2789" max="2789" width="14.21875" style="122" customWidth="1"/>
    <col min="2790" max="2790" width="10.21875" style="122" customWidth="1"/>
    <col min="2791" max="2791" width="4.6640625" style="122" customWidth="1"/>
    <col min="2792" max="2792" width="10" style="122" customWidth="1"/>
    <col min="2793" max="2793" width="4.6640625" style="122" customWidth="1"/>
    <col min="2794" max="2794" width="9.44140625" style="122" customWidth="1"/>
    <col min="2795" max="2795" width="5.33203125" style="122" customWidth="1"/>
    <col min="2796" max="2796" width="9.44140625" style="122" customWidth="1"/>
    <col min="2797" max="2797" width="6.21875" style="122" customWidth="1"/>
    <col min="2798" max="2798" width="9.44140625" style="122" customWidth="1"/>
    <col min="2799" max="2799" width="6" style="122" customWidth="1"/>
    <col min="2800" max="2800" width="9.44140625" style="122" customWidth="1"/>
    <col min="2801" max="2801" width="6" style="122" customWidth="1"/>
    <col min="2802" max="2802" width="9.77734375" style="122" customWidth="1"/>
    <col min="2803" max="2803" width="6" style="122" customWidth="1"/>
    <col min="2804" max="2804" width="50.44140625" style="122" customWidth="1"/>
    <col min="2805" max="3044" width="9.77734375" style="122"/>
    <col min="3045" max="3045" width="14.21875" style="122" customWidth="1"/>
    <col min="3046" max="3046" width="10.21875" style="122" customWidth="1"/>
    <col min="3047" max="3047" width="4.6640625" style="122" customWidth="1"/>
    <col min="3048" max="3048" width="10" style="122" customWidth="1"/>
    <col min="3049" max="3049" width="4.6640625" style="122" customWidth="1"/>
    <col min="3050" max="3050" width="9.44140625" style="122" customWidth="1"/>
    <col min="3051" max="3051" width="5.33203125" style="122" customWidth="1"/>
    <col min="3052" max="3052" width="9.44140625" style="122" customWidth="1"/>
    <col min="3053" max="3053" width="6.21875" style="122" customWidth="1"/>
    <col min="3054" max="3054" width="9.44140625" style="122" customWidth="1"/>
    <col min="3055" max="3055" width="6" style="122" customWidth="1"/>
    <col min="3056" max="3056" width="9.44140625" style="122" customWidth="1"/>
    <col min="3057" max="3057" width="6" style="122" customWidth="1"/>
    <col min="3058" max="3058" width="9.77734375" style="122" customWidth="1"/>
    <col min="3059" max="3059" width="6" style="122" customWidth="1"/>
    <col min="3060" max="3060" width="50.44140625" style="122" customWidth="1"/>
    <col min="3061" max="3300" width="9.77734375" style="122"/>
    <col min="3301" max="3301" width="14.21875" style="122" customWidth="1"/>
    <col min="3302" max="3302" width="10.21875" style="122" customWidth="1"/>
    <col min="3303" max="3303" width="4.6640625" style="122" customWidth="1"/>
    <col min="3304" max="3304" width="10" style="122" customWidth="1"/>
    <col min="3305" max="3305" width="4.6640625" style="122" customWidth="1"/>
    <col min="3306" max="3306" width="9.44140625" style="122" customWidth="1"/>
    <col min="3307" max="3307" width="5.33203125" style="122" customWidth="1"/>
    <col min="3308" max="3308" width="9.44140625" style="122" customWidth="1"/>
    <col min="3309" max="3309" width="6.21875" style="122" customWidth="1"/>
    <col min="3310" max="3310" width="9.44140625" style="122" customWidth="1"/>
    <col min="3311" max="3311" width="6" style="122" customWidth="1"/>
    <col min="3312" max="3312" width="9.44140625" style="122" customWidth="1"/>
    <col min="3313" max="3313" width="6" style="122" customWidth="1"/>
    <col min="3314" max="3314" width="9.77734375" style="122" customWidth="1"/>
    <col min="3315" max="3315" width="6" style="122" customWidth="1"/>
    <col min="3316" max="3316" width="50.44140625" style="122" customWidth="1"/>
    <col min="3317" max="3556" width="9.77734375" style="122"/>
    <col min="3557" max="3557" width="14.21875" style="122" customWidth="1"/>
    <col min="3558" max="3558" width="10.21875" style="122" customWidth="1"/>
    <col min="3559" max="3559" width="4.6640625" style="122" customWidth="1"/>
    <col min="3560" max="3560" width="10" style="122" customWidth="1"/>
    <col min="3561" max="3561" width="4.6640625" style="122" customWidth="1"/>
    <col min="3562" max="3562" width="9.44140625" style="122" customWidth="1"/>
    <col min="3563" max="3563" width="5.33203125" style="122" customWidth="1"/>
    <col min="3564" max="3564" width="9.44140625" style="122" customWidth="1"/>
    <col min="3565" max="3565" width="6.21875" style="122" customWidth="1"/>
    <col min="3566" max="3566" width="9.44140625" style="122" customWidth="1"/>
    <col min="3567" max="3567" width="6" style="122" customWidth="1"/>
    <col min="3568" max="3568" width="9.44140625" style="122" customWidth="1"/>
    <col min="3569" max="3569" width="6" style="122" customWidth="1"/>
    <col min="3570" max="3570" width="9.77734375" style="122" customWidth="1"/>
    <col min="3571" max="3571" width="6" style="122" customWidth="1"/>
    <col min="3572" max="3572" width="50.44140625" style="122" customWidth="1"/>
    <col min="3573" max="3812" width="9.77734375" style="122"/>
    <col min="3813" max="3813" width="14.21875" style="122" customWidth="1"/>
    <col min="3814" max="3814" width="10.21875" style="122" customWidth="1"/>
    <col min="3815" max="3815" width="4.6640625" style="122" customWidth="1"/>
    <col min="3816" max="3816" width="10" style="122" customWidth="1"/>
    <col min="3817" max="3817" width="4.6640625" style="122" customWidth="1"/>
    <col min="3818" max="3818" width="9.44140625" style="122" customWidth="1"/>
    <col min="3819" max="3819" width="5.33203125" style="122" customWidth="1"/>
    <col min="3820" max="3820" width="9.44140625" style="122" customWidth="1"/>
    <col min="3821" max="3821" width="6.21875" style="122" customWidth="1"/>
    <col min="3822" max="3822" width="9.44140625" style="122" customWidth="1"/>
    <col min="3823" max="3823" width="6" style="122" customWidth="1"/>
    <col min="3824" max="3824" width="9.44140625" style="122" customWidth="1"/>
    <col min="3825" max="3825" width="6" style="122" customWidth="1"/>
    <col min="3826" max="3826" width="9.77734375" style="122" customWidth="1"/>
    <col min="3827" max="3827" width="6" style="122" customWidth="1"/>
    <col min="3828" max="3828" width="50.44140625" style="122" customWidth="1"/>
    <col min="3829" max="4068" width="9.77734375" style="122"/>
    <col min="4069" max="4069" width="14.21875" style="122" customWidth="1"/>
    <col min="4070" max="4070" width="10.21875" style="122" customWidth="1"/>
    <col min="4071" max="4071" width="4.6640625" style="122" customWidth="1"/>
    <col min="4072" max="4072" width="10" style="122" customWidth="1"/>
    <col min="4073" max="4073" width="4.6640625" style="122" customWidth="1"/>
    <col min="4074" max="4074" width="9.44140625" style="122" customWidth="1"/>
    <col min="4075" max="4075" width="5.33203125" style="122" customWidth="1"/>
    <col min="4076" max="4076" width="9.44140625" style="122" customWidth="1"/>
    <col min="4077" max="4077" width="6.21875" style="122" customWidth="1"/>
    <col min="4078" max="4078" width="9.44140625" style="122" customWidth="1"/>
    <col min="4079" max="4079" width="6" style="122" customWidth="1"/>
    <col min="4080" max="4080" width="9.44140625" style="122" customWidth="1"/>
    <col min="4081" max="4081" width="6" style="122" customWidth="1"/>
    <col min="4082" max="4082" width="9.77734375" style="122" customWidth="1"/>
    <col min="4083" max="4083" width="6" style="122" customWidth="1"/>
    <col min="4084" max="4084" width="50.44140625" style="122" customWidth="1"/>
    <col min="4085" max="4324" width="9.77734375" style="122"/>
    <col min="4325" max="4325" width="14.21875" style="122" customWidth="1"/>
    <col min="4326" max="4326" width="10.21875" style="122" customWidth="1"/>
    <col min="4327" max="4327" width="4.6640625" style="122" customWidth="1"/>
    <col min="4328" max="4328" width="10" style="122" customWidth="1"/>
    <col min="4329" max="4329" width="4.6640625" style="122" customWidth="1"/>
    <col min="4330" max="4330" width="9.44140625" style="122" customWidth="1"/>
    <col min="4331" max="4331" width="5.33203125" style="122" customWidth="1"/>
    <col min="4332" max="4332" width="9.44140625" style="122" customWidth="1"/>
    <col min="4333" max="4333" width="6.21875" style="122" customWidth="1"/>
    <col min="4334" max="4334" width="9.44140625" style="122" customWidth="1"/>
    <col min="4335" max="4335" width="6" style="122" customWidth="1"/>
    <col min="4336" max="4336" width="9.44140625" style="122" customWidth="1"/>
    <col min="4337" max="4337" width="6" style="122" customWidth="1"/>
    <col min="4338" max="4338" width="9.77734375" style="122" customWidth="1"/>
    <col min="4339" max="4339" width="6" style="122" customWidth="1"/>
    <col min="4340" max="4340" width="50.44140625" style="122" customWidth="1"/>
    <col min="4341" max="4580" width="9.77734375" style="122"/>
    <col min="4581" max="4581" width="14.21875" style="122" customWidth="1"/>
    <col min="4582" max="4582" width="10.21875" style="122" customWidth="1"/>
    <col min="4583" max="4583" width="4.6640625" style="122" customWidth="1"/>
    <col min="4584" max="4584" width="10" style="122" customWidth="1"/>
    <col min="4585" max="4585" width="4.6640625" style="122" customWidth="1"/>
    <col min="4586" max="4586" width="9.44140625" style="122" customWidth="1"/>
    <col min="4587" max="4587" width="5.33203125" style="122" customWidth="1"/>
    <col min="4588" max="4588" width="9.44140625" style="122" customWidth="1"/>
    <col min="4589" max="4589" width="6.21875" style="122" customWidth="1"/>
    <col min="4590" max="4590" width="9.44140625" style="122" customWidth="1"/>
    <col min="4591" max="4591" width="6" style="122" customWidth="1"/>
    <col min="4592" max="4592" width="9.44140625" style="122" customWidth="1"/>
    <col min="4593" max="4593" width="6" style="122" customWidth="1"/>
    <col min="4594" max="4594" width="9.77734375" style="122" customWidth="1"/>
    <col min="4595" max="4595" width="6" style="122" customWidth="1"/>
    <col min="4596" max="4596" width="50.44140625" style="122" customWidth="1"/>
    <col min="4597" max="4836" width="9.77734375" style="122"/>
    <col min="4837" max="4837" width="14.21875" style="122" customWidth="1"/>
    <col min="4838" max="4838" width="10.21875" style="122" customWidth="1"/>
    <col min="4839" max="4839" width="4.6640625" style="122" customWidth="1"/>
    <col min="4840" max="4840" width="10" style="122" customWidth="1"/>
    <col min="4841" max="4841" width="4.6640625" style="122" customWidth="1"/>
    <col min="4842" max="4842" width="9.44140625" style="122" customWidth="1"/>
    <col min="4843" max="4843" width="5.33203125" style="122" customWidth="1"/>
    <col min="4844" max="4844" width="9.44140625" style="122" customWidth="1"/>
    <col min="4845" max="4845" width="6.21875" style="122" customWidth="1"/>
    <col min="4846" max="4846" width="9.44140625" style="122" customWidth="1"/>
    <col min="4847" max="4847" width="6" style="122" customWidth="1"/>
    <col min="4848" max="4848" width="9.44140625" style="122" customWidth="1"/>
    <col min="4849" max="4849" width="6" style="122" customWidth="1"/>
    <col min="4850" max="4850" width="9.77734375" style="122" customWidth="1"/>
    <col min="4851" max="4851" width="6" style="122" customWidth="1"/>
    <col min="4852" max="4852" width="50.44140625" style="122" customWidth="1"/>
    <col min="4853" max="5092" width="9.77734375" style="122"/>
    <col min="5093" max="5093" width="14.21875" style="122" customWidth="1"/>
    <col min="5094" max="5094" width="10.21875" style="122" customWidth="1"/>
    <col min="5095" max="5095" width="4.6640625" style="122" customWidth="1"/>
    <col min="5096" max="5096" width="10" style="122" customWidth="1"/>
    <col min="5097" max="5097" width="4.6640625" style="122" customWidth="1"/>
    <col min="5098" max="5098" width="9.44140625" style="122" customWidth="1"/>
    <col min="5099" max="5099" width="5.33203125" style="122" customWidth="1"/>
    <col min="5100" max="5100" width="9.44140625" style="122" customWidth="1"/>
    <col min="5101" max="5101" width="6.21875" style="122" customWidth="1"/>
    <col min="5102" max="5102" width="9.44140625" style="122" customWidth="1"/>
    <col min="5103" max="5103" width="6" style="122" customWidth="1"/>
    <col min="5104" max="5104" width="9.44140625" style="122" customWidth="1"/>
    <col min="5105" max="5105" width="6" style="122" customWidth="1"/>
    <col min="5106" max="5106" width="9.77734375" style="122" customWidth="1"/>
    <col min="5107" max="5107" width="6" style="122" customWidth="1"/>
    <col min="5108" max="5108" width="50.44140625" style="122" customWidth="1"/>
    <col min="5109" max="5348" width="9.77734375" style="122"/>
    <col min="5349" max="5349" width="14.21875" style="122" customWidth="1"/>
    <col min="5350" max="5350" width="10.21875" style="122" customWidth="1"/>
    <col min="5351" max="5351" width="4.6640625" style="122" customWidth="1"/>
    <col min="5352" max="5352" width="10" style="122" customWidth="1"/>
    <col min="5353" max="5353" width="4.6640625" style="122" customWidth="1"/>
    <col min="5354" max="5354" width="9.44140625" style="122" customWidth="1"/>
    <col min="5355" max="5355" width="5.33203125" style="122" customWidth="1"/>
    <col min="5356" max="5356" width="9.44140625" style="122" customWidth="1"/>
    <col min="5357" max="5357" width="6.21875" style="122" customWidth="1"/>
    <col min="5358" max="5358" width="9.44140625" style="122" customWidth="1"/>
    <col min="5359" max="5359" width="6" style="122" customWidth="1"/>
    <col min="5360" max="5360" width="9.44140625" style="122" customWidth="1"/>
    <col min="5361" max="5361" width="6" style="122" customWidth="1"/>
    <col min="5362" max="5362" width="9.77734375" style="122" customWidth="1"/>
    <col min="5363" max="5363" width="6" style="122" customWidth="1"/>
    <col min="5364" max="5364" width="50.44140625" style="122" customWidth="1"/>
    <col min="5365" max="5604" width="9.77734375" style="122"/>
    <col min="5605" max="5605" width="14.21875" style="122" customWidth="1"/>
    <col min="5606" max="5606" width="10.21875" style="122" customWidth="1"/>
    <col min="5607" max="5607" width="4.6640625" style="122" customWidth="1"/>
    <col min="5608" max="5608" width="10" style="122" customWidth="1"/>
    <col min="5609" max="5609" width="4.6640625" style="122" customWidth="1"/>
    <col min="5610" max="5610" width="9.44140625" style="122" customWidth="1"/>
    <col min="5611" max="5611" width="5.33203125" style="122" customWidth="1"/>
    <col min="5612" max="5612" width="9.44140625" style="122" customWidth="1"/>
    <col min="5613" max="5613" width="6.21875" style="122" customWidth="1"/>
    <col min="5614" max="5614" width="9.44140625" style="122" customWidth="1"/>
    <col min="5615" max="5615" width="6" style="122" customWidth="1"/>
    <col min="5616" max="5616" width="9.44140625" style="122" customWidth="1"/>
    <col min="5617" max="5617" width="6" style="122" customWidth="1"/>
    <col min="5618" max="5618" width="9.77734375" style="122" customWidth="1"/>
    <col min="5619" max="5619" width="6" style="122" customWidth="1"/>
    <col min="5620" max="5620" width="50.44140625" style="122" customWidth="1"/>
    <col min="5621" max="5860" width="9.77734375" style="122"/>
    <col min="5861" max="5861" width="14.21875" style="122" customWidth="1"/>
    <col min="5862" max="5862" width="10.21875" style="122" customWidth="1"/>
    <col min="5863" max="5863" width="4.6640625" style="122" customWidth="1"/>
    <col min="5864" max="5864" width="10" style="122" customWidth="1"/>
    <col min="5865" max="5865" width="4.6640625" style="122" customWidth="1"/>
    <col min="5866" max="5866" width="9.44140625" style="122" customWidth="1"/>
    <col min="5867" max="5867" width="5.33203125" style="122" customWidth="1"/>
    <col min="5868" max="5868" width="9.44140625" style="122" customWidth="1"/>
    <col min="5869" max="5869" width="6.21875" style="122" customWidth="1"/>
    <col min="5870" max="5870" width="9.44140625" style="122" customWidth="1"/>
    <col min="5871" max="5871" width="6" style="122" customWidth="1"/>
    <col min="5872" max="5872" width="9.44140625" style="122" customWidth="1"/>
    <col min="5873" max="5873" width="6" style="122" customWidth="1"/>
    <col min="5874" max="5874" width="9.77734375" style="122" customWidth="1"/>
    <col min="5875" max="5875" width="6" style="122" customWidth="1"/>
    <col min="5876" max="5876" width="50.44140625" style="122" customWidth="1"/>
    <col min="5877" max="6116" width="9.77734375" style="122"/>
    <col min="6117" max="6117" width="14.21875" style="122" customWidth="1"/>
    <col min="6118" max="6118" width="10.21875" style="122" customWidth="1"/>
    <col min="6119" max="6119" width="4.6640625" style="122" customWidth="1"/>
    <col min="6120" max="6120" width="10" style="122" customWidth="1"/>
    <col min="6121" max="6121" width="4.6640625" style="122" customWidth="1"/>
    <col min="6122" max="6122" width="9.44140625" style="122" customWidth="1"/>
    <col min="6123" max="6123" width="5.33203125" style="122" customWidth="1"/>
    <col min="6124" max="6124" width="9.44140625" style="122" customWidth="1"/>
    <col min="6125" max="6125" width="6.21875" style="122" customWidth="1"/>
    <col min="6126" max="6126" width="9.44140625" style="122" customWidth="1"/>
    <col min="6127" max="6127" width="6" style="122" customWidth="1"/>
    <col min="6128" max="6128" width="9.44140625" style="122" customWidth="1"/>
    <col min="6129" max="6129" width="6" style="122" customWidth="1"/>
    <col min="6130" max="6130" width="9.77734375" style="122" customWidth="1"/>
    <col min="6131" max="6131" width="6" style="122" customWidth="1"/>
    <col min="6132" max="6132" width="50.44140625" style="122" customWidth="1"/>
    <col min="6133" max="6372" width="9.77734375" style="122"/>
    <col min="6373" max="6373" width="14.21875" style="122" customWidth="1"/>
    <col min="6374" max="6374" width="10.21875" style="122" customWidth="1"/>
    <col min="6375" max="6375" width="4.6640625" style="122" customWidth="1"/>
    <col min="6376" max="6376" width="10" style="122" customWidth="1"/>
    <col min="6377" max="6377" width="4.6640625" style="122" customWidth="1"/>
    <col min="6378" max="6378" width="9.44140625" style="122" customWidth="1"/>
    <col min="6379" max="6379" width="5.33203125" style="122" customWidth="1"/>
    <col min="6380" max="6380" width="9.44140625" style="122" customWidth="1"/>
    <col min="6381" max="6381" width="6.21875" style="122" customWidth="1"/>
    <col min="6382" max="6382" width="9.44140625" style="122" customWidth="1"/>
    <col min="6383" max="6383" width="6" style="122" customWidth="1"/>
    <col min="6384" max="6384" width="9.44140625" style="122" customWidth="1"/>
    <col min="6385" max="6385" width="6" style="122" customWidth="1"/>
    <col min="6386" max="6386" width="9.77734375" style="122" customWidth="1"/>
    <col min="6387" max="6387" width="6" style="122" customWidth="1"/>
    <col min="6388" max="6388" width="50.44140625" style="122" customWidth="1"/>
    <col min="6389" max="6628" width="9.77734375" style="122"/>
    <col min="6629" max="6629" width="14.21875" style="122" customWidth="1"/>
    <col min="6630" max="6630" width="10.21875" style="122" customWidth="1"/>
    <col min="6631" max="6631" width="4.6640625" style="122" customWidth="1"/>
    <col min="6632" max="6632" width="10" style="122" customWidth="1"/>
    <col min="6633" max="6633" width="4.6640625" style="122" customWidth="1"/>
    <col min="6634" max="6634" width="9.44140625" style="122" customWidth="1"/>
    <col min="6635" max="6635" width="5.33203125" style="122" customWidth="1"/>
    <col min="6636" max="6636" width="9.44140625" style="122" customWidth="1"/>
    <col min="6637" max="6637" width="6.21875" style="122" customWidth="1"/>
    <col min="6638" max="6638" width="9.44140625" style="122" customWidth="1"/>
    <col min="6639" max="6639" width="6" style="122" customWidth="1"/>
    <col min="6640" max="6640" width="9.44140625" style="122" customWidth="1"/>
    <col min="6641" max="6641" width="6" style="122" customWidth="1"/>
    <col min="6642" max="6642" width="9.77734375" style="122" customWidth="1"/>
    <col min="6643" max="6643" width="6" style="122" customWidth="1"/>
    <col min="6644" max="6644" width="50.44140625" style="122" customWidth="1"/>
    <col min="6645" max="6884" width="9.77734375" style="122"/>
    <col min="6885" max="6885" width="14.21875" style="122" customWidth="1"/>
    <col min="6886" max="6886" width="10.21875" style="122" customWidth="1"/>
    <col min="6887" max="6887" width="4.6640625" style="122" customWidth="1"/>
    <col min="6888" max="6888" width="10" style="122" customWidth="1"/>
    <col min="6889" max="6889" width="4.6640625" style="122" customWidth="1"/>
    <col min="6890" max="6890" width="9.44140625" style="122" customWidth="1"/>
    <col min="6891" max="6891" width="5.33203125" style="122" customWidth="1"/>
    <col min="6892" max="6892" width="9.44140625" style="122" customWidth="1"/>
    <col min="6893" max="6893" width="6.21875" style="122" customWidth="1"/>
    <col min="6894" max="6894" width="9.44140625" style="122" customWidth="1"/>
    <col min="6895" max="6895" width="6" style="122" customWidth="1"/>
    <col min="6896" max="6896" width="9.44140625" style="122" customWidth="1"/>
    <col min="6897" max="6897" width="6" style="122" customWidth="1"/>
    <col min="6898" max="6898" width="9.77734375" style="122" customWidth="1"/>
    <col min="6899" max="6899" width="6" style="122" customWidth="1"/>
    <col min="6900" max="6900" width="50.44140625" style="122" customWidth="1"/>
    <col min="6901" max="7140" width="9.77734375" style="122"/>
    <col min="7141" max="7141" width="14.21875" style="122" customWidth="1"/>
    <col min="7142" max="7142" width="10.21875" style="122" customWidth="1"/>
    <col min="7143" max="7143" width="4.6640625" style="122" customWidth="1"/>
    <col min="7144" max="7144" width="10" style="122" customWidth="1"/>
    <col min="7145" max="7145" width="4.6640625" style="122" customWidth="1"/>
    <col min="7146" max="7146" width="9.44140625" style="122" customWidth="1"/>
    <col min="7147" max="7147" width="5.33203125" style="122" customWidth="1"/>
    <col min="7148" max="7148" width="9.44140625" style="122" customWidth="1"/>
    <col min="7149" max="7149" width="6.21875" style="122" customWidth="1"/>
    <col min="7150" max="7150" width="9.44140625" style="122" customWidth="1"/>
    <col min="7151" max="7151" width="6" style="122" customWidth="1"/>
    <col min="7152" max="7152" width="9.44140625" style="122" customWidth="1"/>
    <col min="7153" max="7153" width="6" style="122" customWidth="1"/>
    <col min="7154" max="7154" width="9.77734375" style="122" customWidth="1"/>
    <col min="7155" max="7155" width="6" style="122" customWidth="1"/>
    <col min="7156" max="7156" width="50.44140625" style="122" customWidth="1"/>
    <col min="7157" max="7396" width="9.77734375" style="122"/>
    <col min="7397" max="7397" width="14.21875" style="122" customWidth="1"/>
    <col min="7398" max="7398" width="10.21875" style="122" customWidth="1"/>
    <col min="7399" max="7399" width="4.6640625" style="122" customWidth="1"/>
    <col min="7400" max="7400" width="10" style="122" customWidth="1"/>
    <col min="7401" max="7401" width="4.6640625" style="122" customWidth="1"/>
    <col min="7402" max="7402" width="9.44140625" style="122" customWidth="1"/>
    <col min="7403" max="7403" width="5.33203125" style="122" customWidth="1"/>
    <col min="7404" max="7404" width="9.44140625" style="122" customWidth="1"/>
    <col min="7405" max="7405" width="6.21875" style="122" customWidth="1"/>
    <col min="7406" max="7406" width="9.44140625" style="122" customWidth="1"/>
    <col min="7407" max="7407" width="6" style="122" customWidth="1"/>
    <col min="7408" max="7408" width="9.44140625" style="122" customWidth="1"/>
    <col min="7409" max="7409" width="6" style="122" customWidth="1"/>
    <col min="7410" max="7410" width="9.77734375" style="122" customWidth="1"/>
    <col min="7411" max="7411" width="6" style="122" customWidth="1"/>
    <col min="7412" max="7412" width="50.44140625" style="122" customWidth="1"/>
    <col min="7413" max="7652" width="9.77734375" style="122"/>
    <col min="7653" max="7653" width="14.21875" style="122" customWidth="1"/>
    <col min="7654" max="7654" width="10.21875" style="122" customWidth="1"/>
    <col min="7655" max="7655" width="4.6640625" style="122" customWidth="1"/>
    <col min="7656" max="7656" width="10" style="122" customWidth="1"/>
    <col min="7657" max="7657" width="4.6640625" style="122" customWidth="1"/>
    <col min="7658" max="7658" width="9.44140625" style="122" customWidth="1"/>
    <col min="7659" max="7659" width="5.33203125" style="122" customWidth="1"/>
    <col min="7660" max="7660" width="9.44140625" style="122" customWidth="1"/>
    <col min="7661" max="7661" width="6.21875" style="122" customWidth="1"/>
    <col min="7662" max="7662" width="9.44140625" style="122" customWidth="1"/>
    <col min="7663" max="7663" width="6" style="122" customWidth="1"/>
    <col min="7664" max="7664" width="9.44140625" style="122" customWidth="1"/>
    <col min="7665" max="7665" width="6" style="122" customWidth="1"/>
    <col min="7666" max="7666" width="9.77734375" style="122" customWidth="1"/>
    <col min="7667" max="7667" width="6" style="122" customWidth="1"/>
    <col min="7668" max="7668" width="50.44140625" style="122" customWidth="1"/>
    <col min="7669" max="7908" width="9.77734375" style="122"/>
    <col min="7909" max="7909" width="14.21875" style="122" customWidth="1"/>
    <col min="7910" max="7910" width="10.21875" style="122" customWidth="1"/>
    <col min="7911" max="7911" width="4.6640625" style="122" customWidth="1"/>
    <col min="7912" max="7912" width="10" style="122" customWidth="1"/>
    <col min="7913" max="7913" width="4.6640625" style="122" customWidth="1"/>
    <col min="7914" max="7914" width="9.44140625" style="122" customWidth="1"/>
    <col min="7915" max="7915" width="5.33203125" style="122" customWidth="1"/>
    <col min="7916" max="7916" width="9.44140625" style="122" customWidth="1"/>
    <col min="7917" max="7917" width="6.21875" style="122" customWidth="1"/>
    <col min="7918" max="7918" width="9.44140625" style="122" customWidth="1"/>
    <col min="7919" max="7919" width="6" style="122" customWidth="1"/>
    <col min="7920" max="7920" width="9.44140625" style="122" customWidth="1"/>
    <col min="7921" max="7921" width="6" style="122" customWidth="1"/>
    <col min="7922" max="7922" width="9.77734375" style="122" customWidth="1"/>
    <col min="7923" max="7923" width="6" style="122" customWidth="1"/>
    <col min="7924" max="7924" width="50.44140625" style="122" customWidth="1"/>
    <col min="7925" max="8164" width="9.77734375" style="122"/>
    <col min="8165" max="8165" width="14.21875" style="122" customWidth="1"/>
    <col min="8166" max="8166" width="10.21875" style="122" customWidth="1"/>
    <col min="8167" max="8167" width="4.6640625" style="122" customWidth="1"/>
    <col min="8168" max="8168" width="10" style="122" customWidth="1"/>
    <col min="8169" max="8169" width="4.6640625" style="122" customWidth="1"/>
    <col min="8170" max="8170" width="9.44140625" style="122" customWidth="1"/>
    <col min="8171" max="8171" width="5.33203125" style="122" customWidth="1"/>
    <col min="8172" max="8172" width="9.44140625" style="122" customWidth="1"/>
    <col min="8173" max="8173" width="6.21875" style="122" customWidth="1"/>
    <col min="8174" max="8174" width="9.44140625" style="122" customWidth="1"/>
    <col min="8175" max="8175" width="6" style="122" customWidth="1"/>
    <col min="8176" max="8176" width="9.44140625" style="122" customWidth="1"/>
    <col min="8177" max="8177" width="6" style="122" customWidth="1"/>
    <col min="8178" max="8178" width="9.77734375" style="122" customWidth="1"/>
    <col min="8179" max="8179" width="6" style="122" customWidth="1"/>
    <col min="8180" max="8180" width="50.44140625" style="122" customWidth="1"/>
    <col min="8181" max="8420" width="9.77734375" style="122"/>
    <col min="8421" max="8421" width="14.21875" style="122" customWidth="1"/>
    <col min="8422" max="8422" width="10.21875" style="122" customWidth="1"/>
    <col min="8423" max="8423" width="4.6640625" style="122" customWidth="1"/>
    <col min="8424" max="8424" width="10" style="122" customWidth="1"/>
    <col min="8425" max="8425" width="4.6640625" style="122" customWidth="1"/>
    <col min="8426" max="8426" width="9.44140625" style="122" customWidth="1"/>
    <col min="8427" max="8427" width="5.33203125" style="122" customWidth="1"/>
    <col min="8428" max="8428" width="9.44140625" style="122" customWidth="1"/>
    <col min="8429" max="8429" width="6.21875" style="122" customWidth="1"/>
    <col min="8430" max="8430" width="9.44140625" style="122" customWidth="1"/>
    <col min="8431" max="8431" width="6" style="122" customWidth="1"/>
    <col min="8432" max="8432" width="9.44140625" style="122" customWidth="1"/>
    <col min="8433" max="8433" width="6" style="122" customWidth="1"/>
    <col min="8434" max="8434" width="9.77734375" style="122" customWidth="1"/>
    <col min="8435" max="8435" width="6" style="122" customWidth="1"/>
    <col min="8436" max="8436" width="50.44140625" style="122" customWidth="1"/>
    <col min="8437" max="8676" width="9.77734375" style="122"/>
    <col min="8677" max="8677" width="14.21875" style="122" customWidth="1"/>
    <col min="8678" max="8678" width="10.21875" style="122" customWidth="1"/>
    <col min="8679" max="8679" width="4.6640625" style="122" customWidth="1"/>
    <col min="8680" max="8680" width="10" style="122" customWidth="1"/>
    <col min="8681" max="8681" width="4.6640625" style="122" customWidth="1"/>
    <col min="8682" max="8682" width="9.44140625" style="122" customWidth="1"/>
    <col min="8683" max="8683" width="5.33203125" style="122" customWidth="1"/>
    <col min="8684" max="8684" width="9.44140625" style="122" customWidth="1"/>
    <col min="8685" max="8685" width="6.21875" style="122" customWidth="1"/>
    <col min="8686" max="8686" width="9.44140625" style="122" customWidth="1"/>
    <col min="8687" max="8687" width="6" style="122" customWidth="1"/>
    <col min="8688" max="8688" width="9.44140625" style="122" customWidth="1"/>
    <col min="8689" max="8689" width="6" style="122" customWidth="1"/>
    <col min="8690" max="8690" width="9.77734375" style="122" customWidth="1"/>
    <col min="8691" max="8691" width="6" style="122" customWidth="1"/>
    <col min="8692" max="8692" width="50.44140625" style="122" customWidth="1"/>
    <col min="8693" max="8932" width="9.77734375" style="122"/>
    <col min="8933" max="8933" width="14.21875" style="122" customWidth="1"/>
    <col min="8934" max="8934" width="10.21875" style="122" customWidth="1"/>
    <col min="8935" max="8935" width="4.6640625" style="122" customWidth="1"/>
    <col min="8936" max="8936" width="10" style="122" customWidth="1"/>
    <col min="8937" max="8937" width="4.6640625" style="122" customWidth="1"/>
    <col min="8938" max="8938" width="9.44140625" style="122" customWidth="1"/>
    <col min="8939" max="8939" width="5.33203125" style="122" customWidth="1"/>
    <col min="8940" max="8940" width="9.44140625" style="122" customWidth="1"/>
    <col min="8941" max="8941" width="6.21875" style="122" customWidth="1"/>
    <col min="8942" max="8942" width="9.44140625" style="122" customWidth="1"/>
    <col min="8943" max="8943" width="6" style="122" customWidth="1"/>
    <col min="8944" max="8944" width="9.44140625" style="122" customWidth="1"/>
    <col min="8945" max="8945" width="6" style="122" customWidth="1"/>
    <col min="8946" max="8946" width="9.77734375" style="122" customWidth="1"/>
    <col min="8947" max="8947" width="6" style="122" customWidth="1"/>
    <col min="8948" max="8948" width="50.44140625" style="122" customWidth="1"/>
    <col min="8949" max="9188" width="9.77734375" style="122"/>
    <col min="9189" max="9189" width="14.21875" style="122" customWidth="1"/>
    <col min="9190" max="9190" width="10.21875" style="122" customWidth="1"/>
    <col min="9191" max="9191" width="4.6640625" style="122" customWidth="1"/>
    <col min="9192" max="9192" width="10" style="122" customWidth="1"/>
    <col min="9193" max="9193" width="4.6640625" style="122" customWidth="1"/>
    <col min="9194" max="9194" width="9.44140625" style="122" customWidth="1"/>
    <col min="9195" max="9195" width="5.33203125" style="122" customWidth="1"/>
    <col min="9196" max="9196" width="9.44140625" style="122" customWidth="1"/>
    <col min="9197" max="9197" width="6.21875" style="122" customWidth="1"/>
    <col min="9198" max="9198" width="9.44140625" style="122" customWidth="1"/>
    <col min="9199" max="9199" width="6" style="122" customWidth="1"/>
    <col min="9200" max="9200" width="9.44140625" style="122" customWidth="1"/>
    <col min="9201" max="9201" width="6" style="122" customWidth="1"/>
    <col min="9202" max="9202" width="9.77734375" style="122" customWidth="1"/>
    <col min="9203" max="9203" width="6" style="122" customWidth="1"/>
    <col min="9204" max="9204" width="50.44140625" style="122" customWidth="1"/>
    <col min="9205" max="9444" width="9.77734375" style="122"/>
    <col min="9445" max="9445" width="14.21875" style="122" customWidth="1"/>
    <col min="9446" max="9446" width="10.21875" style="122" customWidth="1"/>
    <col min="9447" max="9447" width="4.6640625" style="122" customWidth="1"/>
    <col min="9448" max="9448" width="10" style="122" customWidth="1"/>
    <col min="9449" max="9449" width="4.6640625" style="122" customWidth="1"/>
    <col min="9450" max="9450" width="9.44140625" style="122" customWidth="1"/>
    <col min="9451" max="9451" width="5.33203125" style="122" customWidth="1"/>
    <col min="9452" max="9452" width="9.44140625" style="122" customWidth="1"/>
    <col min="9453" max="9453" width="6.21875" style="122" customWidth="1"/>
    <col min="9454" max="9454" width="9.44140625" style="122" customWidth="1"/>
    <col min="9455" max="9455" width="6" style="122" customWidth="1"/>
    <col min="9456" max="9456" width="9.44140625" style="122" customWidth="1"/>
    <col min="9457" max="9457" width="6" style="122" customWidth="1"/>
    <col min="9458" max="9458" width="9.77734375" style="122" customWidth="1"/>
    <col min="9459" max="9459" width="6" style="122" customWidth="1"/>
    <col min="9460" max="9460" width="50.44140625" style="122" customWidth="1"/>
    <col min="9461" max="9700" width="9.77734375" style="122"/>
    <col min="9701" max="9701" width="14.21875" style="122" customWidth="1"/>
    <col min="9702" max="9702" width="10.21875" style="122" customWidth="1"/>
    <col min="9703" max="9703" width="4.6640625" style="122" customWidth="1"/>
    <col min="9704" max="9704" width="10" style="122" customWidth="1"/>
    <col min="9705" max="9705" width="4.6640625" style="122" customWidth="1"/>
    <col min="9706" max="9706" width="9.44140625" style="122" customWidth="1"/>
    <col min="9707" max="9707" width="5.33203125" style="122" customWidth="1"/>
    <col min="9708" max="9708" width="9.44140625" style="122" customWidth="1"/>
    <col min="9709" max="9709" width="6.21875" style="122" customWidth="1"/>
    <col min="9710" max="9710" width="9.44140625" style="122" customWidth="1"/>
    <col min="9711" max="9711" width="6" style="122" customWidth="1"/>
    <col min="9712" max="9712" width="9.44140625" style="122" customWidth="1"/>
    <col min="9713" max="9713" width="6" style="122" customWidth="1"/>
    <col min="9714" max="9714" width="9.77734375" style="122" customWidth="1"/>
    <col min="9715" max="9715" width="6" style="122" customWidth="1"/>
    <col min="9716" max="9716" width="50.44140625" style="122" customWidth="1"/>
    <col min="9717" max="9956" width="9.77734375" style="122"/>
    <col min="9957" max="9957" width="14.21875" style="122" customWidth="1"/>
    <col min="9958" max="9958" width="10.21875" style="122" customWidth="1"/>
    <col min="9959" max="9959" width="4.6640625" style="122" customWidth="1"/>
    <col min="9960" max="9960" width="10" style="122" customWidth="1"/>
    <col min="9961" max="9961" width="4.6640625" style="122" customWidth="1"/>
    <col min="9962" max="9962" width="9.44140625" style="122" customWidth="1"/>
    <col min="9963" max="9963" width="5.33203125" style="122" customWidth="1"/>
    <col min="9964" max="9964" width="9.44140625" style="122" customWidth="1"/>
    <col min="9965" max="9965" width="6.21875" style="122" customWidth="1"/>
    <col min="9966" max="9966" width="9.44140625" style="122" customWidth="1"/>
    <col min="9967" max="9967" width="6" style="122" customWidth="1"/>
    <col min="9968" max="9968" width="9.44140625" style="122" customWidth="1"/>
    <col min="9969" max="9969" width="6" style="122" customWidth="1"/>
    <col min="9970" max="9970" width="9.77734375" style="122" customWidth="1"/>
    <col min="9971" max="9971" width="6" style="122" customWidth="1"/>
    <col min="9972" max="9972" width="50.44140625" style="122" customWidth="1"/>
    <col min="9973" max="10212" width="9.77734375" style="122"/>
    <col min="10213" max="10213" width="14.21875" style="122" customWidth="1"/>
    <col min="10214" max="10214" width="10.21875" style="122" customWidth="1"/>
    <col min="10215" max="10215" width="4.6640625" style="122" customWidth="1"/>
    <col min="10216" max="10216" width="10" style="122" customWidth="1"/>
    <col min="10217" max="10217" width="4.6640625" style="122" customWidth="1"/>
    <col min="10218" max="10218" width="9.44140625" style="122" customWidth="1"/>
    <col min="10219" max="10219" width="5.33203125" style="122" customWidth="1"/>
    <col min="10220" max="10220" width="9.44140625" style="122" customWidth="1"/>
    <col min="10221" max="10221" width="6.21875" style="122" customWidth="1"/>
    <col min="10222" max="10222" width="9.44140625" style="122" customWidth="1"/>
    <col min="10223" max="10223" width="6" style="122" customWidth="1"/>
    <col min="10224" max="10224" width="9.44140625" style="122" customWidth="1"/>
    <col min="10225" max="10225" width="6" style="122" customWidth="1"/>
    <col min="10226" max="10226" width="9.77734375" style="122" customWidth="1"/>
    <col min="10227" max="10227" width="6" style="122" customWidth="1"/>
    <col min="10228" max="10228" width="50.44140625" style="122" customWidth="1"/>
    <col min="10229" max="10468" width="9.77734375" style="122"/>
    <col min="10469" max="10469" width="14.21875" style="122" customWidth="1"/>
    <col min="10470" max="10470" width="10.21875" style="122" customWidth="1"/>
    <col min="10471" max="10471" width="4.6640625" style="122" customWidth="1"/>
    <col min="10472" max="10472" width="10" style="122" customWidth="1"/>
    <col min="10473" max="10473" width="4.6640625" style="122" customWidth="1"/>
    <col min="10474" max="10474" width="9.44140625" style="122" customWidth="1"/>
    <col min="10475" max="10475" width="5.33203125" style="122" customWidth="1"/>
    <col min="10476" max="10476" width="9.44140625" style="122" customWidth="1"/>
    <col min="10477" max="10477" width="6.21875" style="122" customWidth="1"/>
    <col min="10478" max="10478" width="9.44140625" style="122" customWidth="1"/>
    <col min="10479" max="10479" width="6" style="122" customWidth="1"/>
    <col min="10480" max="10480" width="9.44140625" style="122" customWidth="1"/>
    <col min="10481" max="10481" width="6" style="122" customWidth="1"/>
    <col min="10482" max="10482" width="9.77734375" style="122" customWidth="1"/>
    <col min="10483" max="10483" width="6" style="122" customWidth="1"/>
    <col min="10484" max="10484" width="50.44140625" style="122" customWidth="1"/>
    <col min="10485" max="10724" width="9.77734375" style="122"/>
    <col min="10725" max="10725" width="14.21875" style="122" customWidth="1"/>
    <col min="10726" max="10726" width="10.21875" style="122" customWidth="1"/>
    <col min="10727" max="10727" width="4.6640625" style="122" customWidth="1"/>
    <col min="10728" max="10728" width="10" style="122" customWidth="1"/>
    <col min="10729" max="10729" width="4.6640625" style="122" customWidth="1"/>
    <col min="10730" max="10730" width="9.44140625" style="122" customWidth="1"/>
    <col min="10731" max="10731" width="5.33203125" style="122" customWidth="1"/>
    <col min="10732" max="10732" width="9.44140625" style="122" customWidth="1"/>
    <col min="10733" max="10733" width="6.21875" style="122" customWidth="1"/>
    <col min="10734" max="10734" width="9.44140625" style="122" customWidth="1"/>
    <col min="10735" max="10735" width="6" style="122" customWidth="1"/>
    <col min="10736" max="10736" width="9.44140625" style="122" customWidth="1"/>
    <col min="10737" max="10737" width="6" style="122" customWidth="1"/>
    <col min="10738" max="10738" width="9.77734375" style="122" customWidth="1"/>
    <col min="10739" max="10739" width="6" style="122" customWidth="1"/>
    <col min="10740" max="10740" width="50.44140625" style="122" customWidth="1"/>
    <col min="10741" max="10980" width="9.77734375" style="122"/>
    <col min="10981" max="10981" width="14.21875" style="122" customWidth="1"/>
    <col min="10982" max="10982" width="10.21875" style="122" customWidth="1"/>
    <col min="10983" max="10983" width="4.6640625" style="122" customWidth="1"/>
    <col min="10984" max="10984" width="10" style="122" customWidth="1"/>
    <col min="10985" max="10985" width="4.6640625" style="122" customWidth="1"/>
    <col min="10986" max="10986" width="9.44140625" style="122" customWidth="1"/>
    <col min="10987" max="10987" width="5.33203125" style="122" customWidth="1"/>
    <col min="10988" max="10988" width="9.44140625" style="122" customWidth="1"/>
    <col min="10989" max="10989" width="6.21875" style="122" customWidth="1"/>
    <col min="10990" max="10990" width="9.44140625" style="122" customWidth="1"/>
    <col min="10991" max="10991" width="6" style="122" customWidth="1"/>
    <col min="10992" max="10992" width="9.44140625" style="122" customWidth="1"/>
    <col min="10993" max="10993" width="6" style="122" customWidth="1"/>
    <col min="10994" max="10994" width="9.77734375" style="122" customWidth="1"/>
    <col min="10995" max="10995" width="6" style="122" customWidth="1"/>
    <col min="10996" max="10996" width="50.44140625" style="122" customWidth="1"/>
    <col min="10997" max="11236" width="9.77734375" style="122"/>
    <col min="11237" max="11237" width="14.21875" style="122" customWidth="1"/>
    <col min="11238" max="11238" width="10.21875" style="122" customWidth="1"/>
    <col min="11239" max="11239" width="4.6640625" style="122" customWidth="1"/>
    <col min="11240" max="11240" width="10" style="122" customWidth="1"/>
    <col min="11241" max="11241" width="4.6640625" style="122" customWidth="1"/>
    <col min="11242" max="11242" width="9.44140625" style="122" customWidth="1"/>
    <col min="11243" max="11243" width="5.33203125" style="122" customWidth="1"/>
    <col min="11244" max="11244" width="9.44140625" style="122" customWidth="1"/>
    <col min="11245" max="11245" width="6.21875" style="122" customWidth="1"/>
    <col min="11246" max="11246" width="9.44140625" style="122" customWidth="1"/>
    <col min="11247" max="11247" width="6" style="122" customWidth="1"/>
    <col min="11248" max="11248" width="9.44140625" style="122" customWidth="1"/>
    <col min="11249" max="11249" width="6" style="122" customWidth="1"/>
    <col min="11250" max="11250" width="9.77734375" style="122" customWidth="1"/>
    <col min="11251" max="11251" width="6" style="122" customWidth="1"/>
    <col min="11252" max="11252" width="50.44140625" style="122" customWidth="1"/>
    <col min="11253" max="11492" width="9.77734375" style="122"/>
    <col min="11493" max="11493" width="14.21875" style="122" customWidth="1"/>
    <col min="11494" max="11494" width="10.21875" style="122" customWidth="1"/>
    <col min="11495" max="11495" width="4.6640625" style="122" customWidth="1"/>
    <col min="11496" max="11496" width="10" style="122" customWidth="1"/>
    <col min="11497" max="11497" width="4.6640625" style="122" customWidth="1"/>
    <col min="11498" max="11498" width="9.44140625" style="122" customWidth="1"/>
    <col min="11499" max="11499" width="5.33203125" style="122" customWidth="1"/>
    <col min="11500" max="11500" width="9.44140625" style="122" customWidth="1"/>
    <col min="11501" max="11501" width="6.21875" style="122" customWidth="1"/>
    <col min="11502" max="11502" width="9.44140625" style="122" customWidth="1"/>
    <col min="11503" max="11503" width="6" style="122" customWidth="1"/>
    <col min="11504" max="11504" width="9.44140625" style="122" customWidth="1"/>
    <col min="11505" max="11505" width="6" style="122" customWidth="1"/>
    <col min="11506" max="11506" width="9.77734375" style="122" customWidth="1"/>
    <col min="11507" max="11507" width="6" style="122" customWidth="1"/>
    <col min="11508" max="11508" width="50.44140625" style="122" customWidth="1"/>
    <col min="11509" max="11748" width="9.77734375" style="122"/>
    <col min="11749" max="11749" width="14.21875" style="122" customWidth="1"/>
    <col min="11750" max="11750" width="10.21875" style="122" customWidth="1"/>
    <col min="11751" max="11751" width="4.6640625" style="122" customWidth="1"/>
    <col min="11752" max="11752" width="10" style="122" customWidth="1"/>
    <col min="11753" max="11753" width="4.6640625" style="122" customWidth="1"/>
    <col min="11754" max="11754" width="9.44140625" style="122" customWidth="1"/>
    <col min="11755" max="11755" width="5.33203125" style="122" customWidth="1"/>
    <col min="11756" max="11756" width="9.44140625" style="122" customWidth="1"/>
    <col min="11757" max="11757" width="6.21875" style="122" customWidth="1"/>
    <col min="11758" max="11758" width="9.44140625" style="122" customWidth="1"/>
    <col min="11759" max="11759" width="6" style="122" customWidth="1"/>
    <col min="11760" max="11760" width="9.44140625" style="122" customWidth="1"/>
    <col min="11761" max="11761" width="6" style="122" customWidth="1"/>
    <col min="11762" max="11762" width="9.77734375" style="122" customWidth="1"/>
    <col min="11763" max="11763" width="6" style="122" customWidth="1"/>
    <col min="11764" max="11764" width="50.44140625" style="122" customWidth="1"/>
    <col min="11765" max="12004" width="9.77734375" style="122"/>
    <col min="12005" max="12005" width="14.21875" style="122" customWidth="1"/>
    <col min="12006" max="12006" width="10.21875" style="122" customWidth="1"/>
    <col min="12007" max="12007" width="4.6640625" style="122" customWidth="1"/>
    <col min="12008" max="12008" width="10" style="122" customWidth="1"/>
    <col min="12009" max="12009" width="4.6640625" style="122" customWidth="1"/>
    <col min="12010" max="12010" width="9.44140625" style="122" customWidth="1"/>
    <col min="12011" max="12011" width="5.33203125" style="122" customWidth="1"/>
    <col min="12012" max="12012" width="9.44140625" style="122" customWidth="1"/>
    <col min="12013" max="12013" width="6.21875" style="122" customWidth="1"/>
    <col min="12014" max="12014" width="9.44140625" style="122" customWidth="1"/>
    <col min="12015" max="12015" width="6" style="122" customWidth="1"/>
    <col min="12016" max="12016" width="9.44140625" style="122" customWidth="1"/>
    <col min="12017" max="12017" width="6" style="122" customWidth="1"/>
    <col min="12018" max="12018" width="9.77734375" style="122" customWidth="1"/>
    <col min="12019" max="12019" width="6" style="122" customWidth="1"/>
    <col min="12020" max="12020" width="50.44140625" style="122" customWidth="1"/>
    <col min="12021" max="12260" width="9.77734375" style="122"/>
    <col min="12261" max="12261" width="14.21875" style="122" customWidth="1"/>
    <col min="12262" max="12262" width="10.21875" style="122" customWidth="1"/>
    <col min="12263" max="12263" width="4.6640625" style="122" customWidth="1"/>
    <col min="12264" max="12264" width="10" style="122" customWidth="1"/>
    <col min="12265" max="12265" width="4.6640625" style="122" customWidth="1"/>
    <col min="12266" max="12266" width="9.44140625" style="122" customWidth="1"/>
    <col min="12267" max="12267" width="5.33203125" style="122" customWidth="1"/>
    <col min="12268" max="12268" width="9.44140625" style="122" customWidth="1"/>
    <col min="12269" max="12269" width="6.21875" style="122" customWidth="1"/>
    <col min="12270" max="12270" width="9.44140625" style="122" customWidth="1"/>
    <col min="12271" max="12271" width="6" style="122" customWidth="1"/>
    <col min="12272" max="12272" width="9.44140625" style="122" customWidth="1"/>
    <col min="12273" max="12273" width="6" style="122" customWidth="1"/>
    <col min="12274" max="12274" width="9.77734375" style="122" customWidth="1"/>
    <col min="12275" max="12275" width="6" style="122" customWidth="1"/>
    <col min="12276" max="12276" width="50.44140625" style="122" customWidth="1"/>
    <col min="12277" max="12516" width="9.77734375" style="122"/>
    <col min="12517" max="12517" width="14.21875" style="122" customWidth="1"/>
    <col min="12518" max="12518" width="10.21875" style="122" customWidth="1"/>
    <col min="12519" max="12519" width="4.6640625" style="122" customWidth="1"/>
    <col min="12520" max="12520" width="10" style="122" customWidth="1"/>
    <col min="12521" max="12521" width="4.6640625" style="122" customWidth="1"/>
    <col min="12522" max="12522" width="9.44140625" style="122" customWidth="1"/>
    <col min="12523" max="12523" width="5.33203125" style="122" customWidth="1"/>
    <col min="12524" max="12524" width="9.44140625" style="122" customWidth="1"/>
    <col min="12525" max="12525" width="6.21875" style="122" customWidth="1"/>
    <col min="12526" max="12526" width="9.44140625" style="122" customWidth="1"/>
    <col min="12527" max="12527" width="6" style="122" customWidth="1"/>
    <col min="12528" max="12528" width="9.44140625" style="122" customWidth="1"/>
    <col min="12529" max="12529" width="6" style="122" customWidth="1"/>
    <col min="12530" max="12530" width="9.77734375" style="122" customWidth="1"/>
    <col min="12531" max="12531" width="6" style="122" customWidth="1"/>
    <col min="12532" max="12532" width="50.44140625" style="122" customWidth="1"/>
    <col min="12533" max="12772" width="9.77734375" style="122"/>
    <col min="12773" max="12773" width="14.21875" style="122" customWidth="1"/>
    <col min="12774" max="12774" width="10.21875" style="122" customWidth="1"/>
    <col min="12775" max="12775" width="4.6640625" style="122" customWidth="1"/>
    <col min="12776" max="12776" width="10" style="122" customWidth="1"/>
    <col min="12777" max="12777" width="4.6640625" style="122" customWidth="1"/>
    <col min="12778" max="12778" width="9.44140625" style="122" customWidth="1"/>
    <col min="12779" max="12779" width="5.33203125" style="122" customWidth="1"/>
    <col min="12780" max="12780" width="9.44140625" style="122" customWidth="1"/>
    <col min="12781" max="12781" width="6.21875" style="122" customWidth="1"/>
    <col min="12782" max="12782" width="9.44140625" style="122" customWidth="1"/>
    <col min="12783" max="12783" width="6" style="122" customWidth="1"/>
    <col min="12784" max="12784" width="9.44140625" style="122" customWidth="1"/>
    <col min="12785" max="12785" width="6" style="122" customWidth="1"/>
    <col min="12786" max="12786" width="9.77734375" style="122" customWidth="1"/>
    <col min="12787" max="12787" width="6" style="122" customWidth="1"/>
    <col min="12788" max="12788" width="50.44140625" style="122" customWidth="1"/>
    <col min="12789" max="13028" width="9.77734375" style="122"/>
    <col min="13029" max="13029" width="14.21875" style="122" customWidth="1"/>
    <col min="13030" max="13030" width="10.21875" style="122" customWidth="1"/>
    <col min="13031" max="13031" width="4.6640625" style="122" customWidth="1"/>
    <col min="13032" max="13032" width="10" style="122" customWidth="1"/>
    <col min="13033" max="13033" width="4.6640625" style="122" customWidth="1"/>
    <col min="13034" max="13034" width="9.44140625" style="122" customWidth="1"/>
    <col min="13035" max="13035" width="5.33203125" style="122" customWidth="1"/>
    <col min="13036" max="13036" width="9.44140625" style="122" customWidth="1"/>
    <col min="13037" max="13037" width="6.21875" style="122" customWidth="1"/>
    <col min="13038" max="13038" width="9.44140625" style="122" customWidth="1"/>
    <col min="13039" max="13039" width="6" style="122" customWidth="1"/>
    <col min="13040" max="13040" width="9.44140625" style="122" customWidth="1"/>
    <col min="13041" max="13041" width="6" style="122" customWidth="1"/>
    <col min="13042" max="13042" width="9.77734375" style="122" customWidth="1"/>
    <col min="13043" max="13043" width="6" style="122" customWidth="1"/>
    <col min="13044" max="13044" width="50.44140625" style="122" customWidth="1"/>
    <col min="13045" max="13284" width="9.77734375" style="122"/>
    <col min="13285" max="13285" width="14.21875" style="122" customWidth="1"/>
    <col min="13286" max="13286" width="10.21875" style="122" customWidth="1"/>
    <col min="13287" max="13287" width="4.6640625" style="122" customWidth="1"/>
    <col min="13288" max="13288" width="10" style="122" customWidth="1"/>
    <col min="13289" max="13289" width="4.6640625" style="122" customWidth="1"/>
    <col min="13290" max="13290" width="9.44140625" style="122" customWidth="1"/>
    <col min="13291" max="13291" width="5.33203125" style="122" customWidth="1"/>
    <col min="13292" max="13292" width="9.44140625" style="122" customWidth="1"/>
    <col min="13293" max="13293" width="6.21875" style="122" customWidth="1"/>
    <col min="13294" max="13294" width="9.44140625" style="122" customWidth="1"/>
    <col min="13295" max="13295" width="6" style="122" customWidth="1"/>
    <col min="13296" max="13296" width="9.44140625" style="122" customWidth="1"/>
    <col min="13297" max="13297" width="6" style="122" customWidth="1"/>
    <col min="13298" max="13298" width="9.77734375" style="122" customWidth="1"/>
    <col min="13299" max="13299" width="6" style="122" customWidth="1"/>
    <col min="13300" max="13300" width="50.44140625" style="122" customWidth="1"/>
    <col min="13301" max="13540" width="9.77734375" style="122"/>
    <col min="13541" max="13541" width="14.21875" style="122" customWidth="1"/>
    <col min="13542" max="13542" width="10.21875" style="122" customWidth="1"/>
    <col min="13543" max="13543" width="4.6640625" style="122" customWidth="1"/>
    <col min="13544" max="13544" width="10" style="122" customWidth="1"/>
    <col min="13545" max="13545" width="4.6640625" style="122" customWidth="1"/>
    <col min="13546" max="13546" width="9.44140625" style="122" customWidth="1"/>
    <col min="13547" max="13547" width="5.33203125" style="122" customWidth="1"/>
    <col min="13548" max="13548" width="9.44140625" style="122" customWidth="1"/>
    <col min="13549" max="13549" width="6.21875" style="122" customWidth="1"/>
    <col min="13550" max="13550" width="9.44140625" style="122" customWidth="1"/>
    <col min="13551" max="13551" width="6" style="122" customWidth="1"/>
    <col min="13552" max="13552" width="9.44140625" style="122" customWidth="1"/>
    <col min="13553" max="13553" width="6" style="122" customWidth="1"/>
    <col min="13554" max="13554" width="9.77734375" style="122" customWidth="1"/>
    <col min="13555" max="13555" width="6" style="122" customWidth="1"/>
    <col min="13556" max="13556" width="50.44140625" style="122" customWidth="1"/>
    <col min="13557" max="13796" width="9.77734375" style="122"/>
    <col min="13797" max="13797" width="14.21875" style="122" customWidth="1"/>
    <col min="13798" max="13798" width="10.21875" style="122" customWidth="1"/>
    <col min="13799" max="13799" width="4.6640625" style="122" customWidth="1"/>
    <col min="13800" max="13800" width="10" style="122" customWidth="1"/>
    <col min="13801" max="13801" width="4.6640625" style="122" customWidth="1"/>
    <col min="13802" max="13802" width="9.44140625" style="122" customWidth="1"/>
    <col min="13803" max="13803" width="5.33203125" style="122" customWidth="1"/>
    <col min="13804" max="13804" width="9.44140625" style="122" customWidth="1"/>
    <col min="13805" max="13805" width="6.21875" style="122" customWidth="1"/>
    <col min="13806" max="13806" width="9.44140625" style="122" customWidth="1"/>
    <col min="13807" max="13807" width="6" style="122" customWidth="1"/>
    <col min="13808" max="13808" width="9.44140625" style="122" customWidth="1"/>
    <col min="13809" max="13809" width="6" style="122" customWidth="1"/>
    <col min="13810" max="13810" width="9.77734375" style="122" customWidth="1"/>
    <col min="13811" max="13811" width="6" style="122" customWidth="1"/>
    <col min="13812" max="13812" width="50.44140625" style="122" customWidth="1"/>
    <col min="13813" max="14052" width="9.77734375" style="122"/>
    <col min="14053" max="14053" width="14.21875" style="122" customWidth="1"/>
    <col min="14054" max="14054" width="10.21875" style="122" customWidth="1"/>
    <col min="14055" max="14055" width="4.6640625" style="122" customWidth="1"/>
    <col min="14056" max="14056" width="10" style="122" customWidth="1"/>
    <col min="14057" max="14057" width="4.6640625" style="122" customWidth="1"/>
    <col min="14058" max="14058" width="9.44140625" style="122" customWidth="1"/>
    <col min="14059" max="14059" width="5.33203125" style="122" customWidth="1"/>
    <col min="14060" max="14060" width="9.44140625" style="122" customWidth="1"/>
    <col min="14061" max="14061" width="6.21875" style="122" customWidth="1"/>
    <col min="14062" max="14062" width="9.44140625" style="122" customWidth="1"/>
    <col min="14063" max="14063" width="6" style="122" customWidth="1"/>
    <col min="14064" max="14064" width="9.44140625" style="122" customWidth="1"/>
    <col min="14065" max="14065" width="6" style="122" customWidth="1"/>
    <col min="14066" max="14066" width="9.77734375" style="122" customWidth="1"/>
    <col min="14067" max="14067" width="6" style="122" customWidth="1"/>
    <col min="14068" max="14068" width="50.44140625" style="122" customWidth="1"/>
    <col min="14069" max="14308" width="9.77734375" style="122"/>
    <col min="14309" max="14309" width="14.21875" style="122" customWidth="1"/>
    <col min="14310" max="14310" width="10.21875" style="122" customWidth="1"/>
    <col min="14311" max="14311" width="4.6640625" style="122" customWidth="1"/>
    <col min="14312" max="14312" width="10" style="122" customWidth="1"/>
    <col min="14313" max="14313" width="4.6640625" style="122" customWidth="1"/>
    <col min="14314" max="14314" width="9.44140625" style="122" customWidth="1"/>
    <col min="14315" max="14315" width="5.33203125" style="122" customWidth="1"/>
    <col min="14316" max="14316" width="9.44140625" style="122" customWidth="1"/>
    <col min="14317" max="14317" width="6.21875" style="122" customWidth="1"/>
    <col min="14318" max="14318" width="9.44140625" style="122" customWidth="1"/>
    <col min="14319" max="14319" width="6" style="122" customWidth="1"/>
    <col min="14320" max="14320" width="9.44140625" style="122" customWidth="1"/>
    <col min="14321" max="14321" width="6" style="122" customWidth="1"/>
    <col min="14322" max="14322" width="9.77734375" style="122" customWidth="1"/>
    <col min="14323" max="14323" width="6" style="122" customWidth="1"/>
    <col min="14324" max="14324" width="50.44140625" style="122" customWidth="1"/>
    <col min="14325" max="14564" width="9.77734375" style="122"/>
    <col min="14565" max="14565" width="14.21875" style="122" customWidth="1"/>
    <col min="14566" max="14566" width="10.21875" style="122" customWidth="1"/>
    <col min="14567" max="14567" width="4.6640625" style="122" customWidth="1"/>
    <col min="14568" max="14568" width="10" style="122" customWidth="1"/>
    <col min="14569" max="14569" width="4.6640625" style="122" customWidth="1"/>
    <col min="14570" max="14570" width="9.44140625" style="122" customWidth="1"/>
    <col min="14571" max="14571" width="5.33203125" style="122" customWidth="1"/>
    <col min="14572" max="14572" width="9.44140625" style="122" customWidth="1"/>
    <col min="14573" max="14573" width="6.21875" style="122" customWidth="1"/>
    <col min="14574" max="14574" width="9.44140625" style="122" customWidth="1"/>
    <col min="14575" max="14575" width="6" style="122" customWidth="1"/>
    <col min="14576" max="14576" width="9.44140625" style="122" customWidth="1"/>
    <col min="14577" max="14577" width="6" style="122" customWidth="1"/>
    <col min="14578" max="14578" width="9.77734375" style="122" customWidth="1"/>
    <col min="14579" max="14579" width="6" style="122" customWidth="1"/>
    <col min="14580" max="14580" width="50.44140625" style="122" customWidth="1"/>
    <col min="14581" max="14820" width="9.77734375" style="122"/>
    <col min="14821" max="14821" width="14.21875" style="122" customWidth="1"/>
    <col min="14822" max="14822" width="10.21875" style="122" customWidth="1"/>
    <col min="14823" max="14823" width="4.6640625" style="122" customWidth="1"/>
    <col min="14824" max="14824" width="10" style="122" customWidth="1"/>
    <col min="14825" max="14825" width="4.6640625" style="122" customWidth="1"/>
    <col min="14826" max="14826" width="9.44140625" style="122" customWidth="1"/>
    <col min="14827" max="14827" width="5.33203125" style="122" customWidth="1"/>
    <col min="14828" max="14828" width="9.44140625" style="122" customWidth="1"/>
    <col min="14829" max="14829" width="6.21875" style="122" customWidth="1"/>
    <col min="14830" max="14830" width="9.44140625" style="122" customWidth="1"/>
    <col min="14831" max="14831" width="6" style="122" customWidth="1"/>
    <col min="14832" max="14832" width="9.44140625" style="122" customWidth="1"/>
    <col min="14833" max="14833" width="6" style="122" customWidth="1"/>
    <col min="14834" max="14834" width="9.77734375" style="122" customWidth="1"/>
    <col min="14835" max="14835" width="6" style="122" customWidth="1"/>
    <col min="14836" max="14836" width="50.44140625" style="122" customWidth="1"/>
    <col min="14837" max="15076" width="9.77734375" style="122"/>
    <col min="15077" max="15077" width="14.21875" style="122" customWidth="1"/>
    <col min="15078" max="15078" width="10.21875" style="122" customWidth="1"/>
    <col min="15079" max="15079" width="4.6640625" style="122" customWidth="1"/>
    <col min="15080" max="15080" width="10" style="122" customWidth="1"/>
    <col min="15081" max="15081" width="4.6640625" style="122" customWidth="1"/>
    <col min="15082" max="15082" width="9.44140625" style="122" customWidth="1"/>
    <col min="15083" max="15083" width="5.33203125" style="122" customWidth="1"/>
    <col min="15084" max="15084" width="9.44140625" style="122" customWidth="1"/>
    <col min="15085" max="15085" width="6.21875" style="122" customWidth="1"/>
    <col min="15086" max="15086" width="9.44140625" style="122" customWidth="1"/>
    <col min="15087" max="15087" width="6" style="122" customWidth="1"/>
    <col min="15088" max="15088" width="9.44140625" style="122" customWidth="1"/>
    <col min="15089" max="15089" width="6" style="122" customWidth="1"/>
    <col min="15090" max="15090" width="9.77734375" style="122" customWidth="1"/>
    <col min="15091" max="15091" width="6" style="122" customWidth="1"/>
    <col min="15092" max="15092" width="50.44140625" style="122" customWidth="1"/>
    <col min="15093" max="15332" width="9.77734375" style="122"/>
    <col min="15333" max="15333" width="14.21875" style="122" customWidth="1"/>
    <col min="15334" max="15334" width="10.21875" style="122" customWidth="1"/>
    <col min="15335" max="15335" width="4.6640625" style="122" customWidth="1"/>
    <col min="15336" max="15336" width="10" style="122" customWidth="1"/>
    <col min="15337" max="15337" width="4.6640625" style="122" customWidth="1"/>
    <col min="15338" max="15338" width="9.44140625" style="122" customWidth="1"/>
    <col min="15339" max="15339" width="5.33203125" style="122" customWidth="1"/>
    <col min="15340" max="15340" width="9.44140625" style="122" customWidth="1"/>
    <col min="15341" max="15341" width="6.21875" style="122" customWidth="1"/>
    <col min="15342" max="15342" width="9.44140625" style="122" customWidth="1"/>
    <col min="15343" max="15343" width="6" style="122" customWidth="1"/>
    <col min="15344" max="15344" width="9.44140625" style="122" customWidth="1"/>
    <col min="15345" max="15345" width="6" style="122" customWidth="1"/>
    <col min="15346" max="15346" width="9.77734375" style="122" customWidth="1"/>
    <col min="15347" max="15347" width="6" style="122" customWidth="1"/>
    <col min="15348" max="15348" width="50.44140625" style="122" customWidth="1"/>
    <col min="15349" max="15588" width="9.77734375" style="122"/>
    <col min="15589" max="15589" width="14.21875" style="122" customWidth="1"/>
    <col min="15590" max="15590" width="10.21875" style="122" customWidth="1"/>
    <col min="15591" max="15591" width="4.6640625" style="122" customWidth="1"/>
    <col min="15592" max="15592" width="10" style="122" customWidth="1"/>
    <col min="15593" max="15593" width="4.6640625" style="122" customWidth="1"/>
    <col min="15594" max="15594" width="9.44140625" style="122" customWidth="1"/>
    <col min="15595" max="15595" width="5.33203125" style="122" customWidth="1"/>
    <col min="15596" max="15596" width="9.44140625" style="122" customWidth="1"/>
    <col min="15597" max="15597" width="6.21875" style="122" customWidth="1"/>
    <col min="15598" max="15598" width="9.44140625" style="122" customWidth="1"/>
    <col min="15599" max="15599" width="6" style="122" customWidth="1"/>
    <col min="15600" max="15600" width="9.44140625" style="122" customWidth="1"/>
    <col min="15601" max="15601" width="6" style="122" customWidth="1"/>
    <col min="15602" max="15602" width="9.77734375" style="122" customWidth="1"/>
    <col min="15603" max="15603" width="6" style="122" customWidth="1"/>
    <col min="15604" max="15604" width="50.44140625" style="122" customWidth="1"/>
    <col min="15605" max="15844" width="9.77734375" style="122"/>
    <col min="15845" max="15845" width="14.21875" style="122" customWidth="1"/>
    <col min="15846" max="15846" width="10.21875" style="122" customWidth="1"/>
    <col min="15847" max="15847" width="4.6640625" style="122" customWidth="1"/>
    <col min="15848" max="15848" width="10" style="122" customWidth="1"/>
    <col min="15849" max="15849" width="4.6640625" style="122" customWidth="1"/>
    <col min="15850" max="15850" width="9.44140625" style="122" customWidth="1"/>
    <col min="15851" max="15851" width="5.33203125" style="122" customWidth="1"/>
    <col min="15852" max="15852" width="9.44140625" style="122" customWidth="1"/>
    <col min="15853" max="15853" width="6.21875" style="122" customWidth="1"/>
    <col min="15854" max="15854" width="9.44140625" style="122" customWidth="1"/>
    <col min="15855" max="15855" width="6" style="122" customWidth="1"/>
    <col min="15856" max="15856" width="9.44140625" style="122" customWidth="1"/>
    <col min="15857" max="15857" width="6" style="122" customWidth="1"/>
    <col min="15858" max="15858" width="9.77734375" style="122" customWidth="1"/>
    <col min="15859" max="15859" width="6" style="122" customWidth="1"/>
    <col min="15860" max="15860" width="50.44140625" style="122" customWidth="1"/>
    <col min="15861" max="16100" width="9.77734375" style="122"/>
    <col min="16101" max="16101" width="14.21875" style="122" customWidth="1"/>
    <col min="16102" max="16102" width="10.21875" style="122" customWidth="1"/>
    <col min="16103" max="16103" width="4.6640625" style="122" customWidth="1"/>
    <col min="16104" max="16104" width="10" style="122" customWidth="1"/>
    <col min="16105" max="16105" width="4.6640625" style="122" customWidth="1"/>
    <col min="16106" max="16106" width="9.44140625" style="122" customWidth="1"/>
    <col min="16107" max="16107" width="5.33203125" style="122" customWidth="1"/>
    <col min="16108" max="16108" width="9.44140625" style="122" customWidth="1"/>
    <col min="16109" max="16109" width="6.21875" style="122" customWidth="1"/>
    <col min="16110" max="16110" width="9.44140625" style="122" customWidth="1"/>
    <col min="16111" max="16111" width="6" style="122" customWidth="1"/>
    <col min="16112" max="16112" width="9.44140625" style="122" customWidth="1"/>
    <col min="16113" max="16113" width="6" style="122" customWidth="1"/>
    <col min="16114" max="16114" width="9.77734375" style="122" customWidth="1"/>
    <col min="16115" max="16115" width="6" style="122" customWidth="1"/>
    <col min="16116" max="16116" width="50.44140625" style="122" customWidth="1"/>
    <col min="16117" max="16384" width="9.77734375" style="122"/>
  </cols>
  <sheetData>
    <row r="1" spans="2:15" s="51" customFormat="1" ht="18.75" customHeight="1">
      <c r="B1" s="47" t="s">
        <v>206</v>
      </c>
      <c r="C1" s="47"/>
      <c r="E1" s="49"/>
      <c r="F1" s="49"/>
      <c r="G1" s="49"/>
      <c r="H1" s="49"/>
      <c r="I1" s="49"/>
      <c r="J1" s="50"/>
    </row>
    <row r="2" spans="2:15" s="51" customFormat="1" ht="12.6" thickBot="1">
      <c r="B2" s="52"/>
      <c r="C2" s="53"/>
      <c r="D2" s="52"/>
      <c r="E2" s="52"/>
      <c r="F2" s="52"/>
      <c r="G2" s="52"/>
      <c r="H2" s="52"/>
      <c r="I2" s="52"/>
      <c r="J2" s="54"/>
      <c r="K2" s="54"/>
      <c r="L2" s="54"/>
      <c r="M2" s="54"/>
      <c r="N2" s="54"/>
      <c r="O2" s="54" t="s">
        <v>165</v>
      </c>
    </row>
    <row r="3" spans="2:15" s="51" customFormat="1" ht="13.5" customHeight="1" thickBot="1">
      <c r="B3" s="55" t="s">
        <v>0</v>
      </c>
      <c r="C3" s="56" t="s">
        <v>108</v>
      </c>
      <c r="D3" s="57" t="s">
        <v>192</v>
      </c>
      <c r="E3" s="58" t="s">
        <v>193</v>
      </c>
      <c r="F3" s="59" t="s">
        <v>194</v>
      </c>
      <c r="G3" s="59" t="s">
        <v>195</v>
      </c>
      <c r="H3" s="59" t="s">
        <v>196</v>
      </c>
      <c r="I3" s="60" t="s">
        <v>197</v>
      </c>
      <c r="J3" s="60" t="s">
        <v>198</v>
      </c>
      <c r="K3" s="60" t="s">
        <v>325</v>
      </c>
      <c r="L3" s="60" t="s">
        <v>326</v>
      </c>
      <c r="M3" s="60" t="s">
        <v>327</v>
      </c>
      <c r="N3" s="60" t="s">
        <v>328</v>
      </c>
      <c r="O3" s="61" t="s">
        <v>340</v>
      </c>
    </row>
    <row r="4" spans="2:15" s="51" customFormat="1" ht="13.5" customHeight="1">
      <c r="B4" s="62"/>
      <c r="C4" s="63" t="s">
        <v>207</v>
      </c>
      <c r="D4" s="64">
        <f>'Rollout Plan'!D15</f>
        <v>0</v>
      </c>
      <c r="E4" s="65">
        <f>'Rollout Plan'!E15+D4</f>
        <v>0</v>
      </c>
      <c r="F4" s="65">
        <f>'Rollout Plan'!F15+E4</f>
        <v>0</v>
      </c>
      <c r="G4" s="65">
        <f>'Rollout Plan'!G15+F4</f>
        <v>0</v>
      </c>
      <c r="H4" s="65">
        <f>'Rollout Plan'!H15+G4</f>
        <v>0</v>
      </c>
      <c r="I4" s="65">
        <f>H4</f>
        <v>0</v>
      </c>
      <c r="J4" s="65">
        <f>I4</f>
        <v>0</v>
      </c>
      <c r="K4" s="65">
        <f t="shared" ref="K4:O4" si="0">J4</f>
        <v>0</v>
      </c>
      <c r="L4" s="65">
        <f t="shared" si="0"/>
        <v>0</v>
      </c>
      <c r="M4" s="65">
        <f t="shared" si="0"/>
        <v>0</v>
      </c>
      <c r="N4" s="65">
        <f t="shared" si="0"/>
        <v>0</v>
      </c>
      <c r="O4" s="66">
        <f t="shared" si="0"/>
        <v>0</v>
      </c>
    </row>
    <row r="5" spans="2:15" s="51" customFormat="1" ht="17.25" customHeight="1">
      <c r="B5" s="67">
        <v>1</v>
      </c>
      <c r="C5" s="68" t="s">
        <v>40</v>
      </c>
      <c r="D5" s="69">
        <f>'Plan Working A'!E84</f>
        <v>0</v>
      </c>
      <c r="E5" s="69" t="e">
        <f>'Plan Working A'!F84</f>
        <v>#DIV/0!</v>
      </c>
      <c r="F5" s="70" t="e">
        <f>'Plan Working A'!G84</f>
        <v>#DIV/0!</v>
      </c>
      <c r="G5" s="70" t="e">
        <f>'Plan Working A'!H84</f>
        <v>#DIV/0!</v>
      </c>
      <c r="H5" s="70" t="e">
        <f>'Plan Working A'!I84</f>
        <v>#DIV/0!</v>
      </c>
      <c r="I5" s="70" t="e">
        <f>'Plan Working A'!J84</f>
        <v>#DIV/0!</v>
      </c>
      <c r="J5" s="70" t="e">
        <f>'Plan Working A'!K84</f>
        <v>#DIV/0!</v>
      </c>
      <c r="K5" s="70" t="e">
        <f>'Plan Working A'!L84</f>
        <v>#DIV/0!</v>
      </c>
      <c r="L5" s="70" t="e">
        <f>'Plan Working A'!M84</f>
        <v>#DIV/0!</v>
      </c>
      <c r="M5" s="70" t="e">
        <f>'Plan Working A'!N84</f>
        <v>#DIV/0!</v>
      </c>
      <c r="N5" s="70" t="e">
        <f>'Plan Working A'!O84</f>
        <v>#DIV/0!</v>
      </c>
      <c r="O5" s="71" t="e">
        <f>'Plan Working A'!P84</f>
        <v>#DIV/0!</v>
      </c>
    </row>
    <row r="6" spans="2:15" s="77" customFormat="1" ht="17.25" customHeight="1">
      <c r="B6" s="72"/>
      <c r="C6" s="73" t="s">
        <v>205</v>
      </c>
      <c r="D6" s="74"/>
      <c r="E6" s="74">
        <f>IFERROR(E5/D5-1,0)</f>
        <v>0</v>
      </c>
      <c r="F6" s="75" t="e">
        <f t="shared" ref="F6:J6" si="1">F5/E5-1</f>
        <v>#DIV/0!</v>
      </c>
      <c r="G6" s="75" t="e">
        <f t="shared" si="1"/>
        <v>#DIV/0!</v>
      </c>
      <c r="H6" s="75" t="e">
        <f t="shared" si="1"/>
        <v>#DIV/0!</v>
      </c>
      <c r="I6" s="75" t="e">
        <f t="shared" si="1"/>
        <v>#DIV/0!</v>
      </c>
      <c r="J6" s="75" t="e">
        <f t="shared" si="1"/>
        <v>#DIV/0!</v>
      </c>
      <c r="K6" s="75" t="e">
        <f t="shared" ref="K6" si="2">K5/J5-1</f>
        <v>#DIV/0!</v>
      </c>
      <c r="L6" s="75" t="e">
        <f t="shared" ref="L6" si="3">L5/K5-1</f>
        <v>#DIV/0!</v>
      </c>
      <c r="M6" s="75" t="e">
        <f t="shared" ref="M6" si="4">M5/L5-1</f>
        <v>#DIV/0!</v>
      </c>
      <c r="N6" s="75" t="e">
        <f t="shared" ref="N6:O6" si="5">N5/M5-1</f>
        <v>#DIV/0!</v>
      </c>
      <c r="O6" s="76" t="e">
        <f t="shared" si="5"/>
        <v>#DIV/0!</v>
      </c>
    </row>
    <row r="7" spans="2:15" s="77" customFormat="1" ht="17.25" customHeight="1">
      <c r="B7" s="72"/>
      <c r="C7" s="73" t="s">
        <v>209</v>
      </c>
      <c r="D7" s="78">
        <f>IFERROR(D5/365*10^5/'Plan Working A'!E279,0)</f>
        <v>0</v>
      </c>
      <c r="E7" s="78" t="e">
        <f>E5/365*10^5/'Plan Working A'!F279</f>
        <v>#DIV/0!</v>
      </c>
      <c r="F7" s="79" t="e">
        <f>F5/365*10^5/'Plan Working A'!G279</f>
        <v>#DIV/0!</v>
      </c>
      <c r="G7" s="79" t="e">
        <f>G5/365*10^5/'Plan Working A'!H279</f>
        <v>#DIV/0!</v>
      </c>
      <c r="H7" s="79" t="e">
        <f>H5/365*10^5/'Plan Working A'!I279</f>
        <v>#DIV/0!</v>
      </c>
      <c r="I7" s="79" t="e">
        <f>I5/365*10^5/'Plan Working A'!J279</f>
        <v>#DIV/0!</v>
      </c>
      <c r="J7" s="79" t="e">
        <f>J5/365*10^5/'Plan Working A'!K279</f>
        <v>#DIV/0!</v>
      </c>
      <c r="K7" s="79" t="e">
        <f>K5/365*10^5/'Plan Working A'!L279</f>
        <v>#DIV/0!</v>
      </c>
      <c r="L7" s="79" t="e">
        <f>L5/365*10^5/'Plan Working A'!M279</f>
        <v>#DIV/0!</v>
      </c>
      <c r="M7" s="79" t="e">
        <f>M5/365*10^5/'Plan Working A'!N279</f>
        <v>#DIV/0!</v>
      </c>
      <c r="N7" s="79" t="e">
        <f>N5/365*10^5/'Plan Working A'!O279</f>
        <v>#DIV/0!</v>
      </c>
      <c r="O7" s="80" t="e">
        <f>O5/365*10^5/'Plan Working A'!P279</f>
        <v>#DIV/0!</v>
      </c>
    </row>
    <row r="8" spans="2:15" s="51" customFormat="1" ht="17.25" customHeight="1">
      <c r="B8" s="67">
        <f>B5+1</f>
        <v>2</v>
      </c>
      <c r="C8" s="68" t="s">
        <v>199</v>
      </c>
      <c r="D8" s="69">
        <f>D5-'Plan Working A'!E103</f>
        <v>0</v>
      </c>
      <c r="E8" s="69" t="e">
        <f>E5-'Plan Working A'!F103</f>
        <v>#DIV/0!</v>
      </c>
      <c r="F8" s="70" t="e">
        <f>F5-'Plan Working A'!G103</f>
        <v>#DIV/0!</v>
      </c>
      <c r="G8" s="70" t="e">
        <f>G5-'Plan Working A'!H103</f>
        <v>#DIV/0!</v>
      </c>
      <c r="H8" s="70" t="e">
        <f>H5-'Plan Working A'!I103</f>
        <v>#DIV/0!</v>
      </c>
      <c r="I8" s="70" t="e">
        <f>I5-'Plan Working A'!J103</f>
        <v>#DIV/0!</v>
      </c>
      <c r="J8" s="70" t="e">
        <f>J5-'Plan Working A'!K103</f>
        <v>#DIV/0!</v>
      </c>
      <c r="K8" s="70" t="e">
        <f>K5-'Plan Working A'!L103</f>
        <v>#DIV/0!</v>
      </c>
      <c r="L8" s="70" t="e">
        <f>L5-'Plan Working A'!M103</f>
        <v>#DIV/0!</v>
      </c>
      <c r="M8" s="70" t="e">
        <f>M5-'Plan Working A'!N103</f>
        <v>#DIV/0!</v>
      </c>
      <c r="N8" s="70" t="e">
        <f>N5-'Plan Working A'!O103</f>
        <v>#DIV/0!</v>
      </c>
      <c r="O8" s="71" t="e">
        <f>O5-'Plan Working A'!P103</f>
        <v>#DIV/0!</v>
      </c>
    </row>
    <row r="9" spans="2:15" s="77" customFormat="1" ht="17.25" customHeight="1">
      <c r="B9" s="81"/>
      <c r="C9" s="82"/>
      <c r="D9" s="83">
        <f>IFERROR(D8/D$5,0)</f>
        <v>0</v>
      </c>
      <c r="E9" s="83" t="e">
        <f t="shared" ref="E9:J9" si="6">E8/E$5</f>
        <v>#DIV/0!</v>
      </c>
      <c r="F9" s="84" t="e">
        <f t="shared" si="6"/>
        <v>#DIV/0!</v>
      </c>
      <c r="G9" s="84" t="e">
        <f t="shared" si="6"/>
        <v>#DIV/0!</v>
      </c>
      <c r="H9" s="84" t="e">
        <f t="shared" si="6"/>
        <v>#DIV/0!</v>
      </c>
      <c r="I9" s="85" t="e">
        <f t="shared" si="6"/>
        <v>#DIV/0!</v>
      </c>
      <c r="J9" s="85" t="e">
        <f t="shared" si="6"/>
        <v>#DIV/0!</v>
      </c>
      <c r="K9" s="85" t="e">
        <f t="shared" ref="K9:N9" si="7">K8/K$5</f>
        <v>#DIV/0!</v>
      </c>
      <c r="L9" s="85" t="e">
        <f t="shared" si="7"/>
        <v>#DIV/0!</v>
      </c>
      <c r="M9" s="85" t="e">
        <f t="shared" si="7"/>
        <v>#DIV/0!</v>
      </c>
      <c r="N9" s="85" t="e">
        <f t="shared" si="7"/>
        <v>#DIV/0!</v>
      </c>
      <c r="O9" s="86" t="e">
        <f t="shared" ref="O9" si="8">O8/O$5</f>
        <v>#DIV/0!</v>
      </c>
    </row>
    <row r="10" spans="2:15" s="51" customFormat="1" ht="17.25" customHeight="1">
      <c r="B10" s="67">
        <f>B8+1</f>
        <v>3</v>
      </c>
      <c r="C10" s="68" t="s">
        <v>43</v>
      </c>
      <c r="D10" s="69">
        <f>'Plan Working A'!E122</f>
        <v>0</v>
      </c>
      <c r="E10" s="69" t="e">
        <f>'Plan Working A'!F122</f>
        <v>#DIV/0!</v>
      </c>
      <c r="F10" s="70" t="e">
        <f>'Plan Working A'!G122</f>
        <v>#DIV/0!</v>
      </c>
      <c r="G10" s="70" t="e">
        <f>'Plan Working A'!H122</f>
        <v>#DIV/0!</v>
      </c>
      <c r="H10" s="70" t="e">
        <f>'Plan Working A'!I122</f>
        <v>#DIV/0!</v>
      </c>
      <c r="I10" s="70" t="e">
        <f>'Plan Working A'!J122</f>
        <v>#DIV/0!</v>
      </c>
      <c r="J10" s="70" t="e">
        <f>'Plan Working A'!K122</f>
        <v>#DIV/0!</v>
      </c>
      <c r="K10" s="70" t="e">
        <f>'Plan Working A'!L122</f>
        <v>#DIV/0!</v>
      </c>
      <c r="L10" s="70" t="e">
        <f>'Plan Working A'!M122</f>
        <v>#DIV/0!</v>
      </c>
      <c r="M10" s="70" t="e">
        <f>'Plan Working A'!N122</f>
        <v>#DIV/0!</v>
      </c>
      <c r="N10" s="70" t="e">
        <f>'Plan Working A'!O122</f>
        <v>#DIV/0!</v>
      </c>
      <c r="O10" s="71" t="e">
        <f>'Plan Working A'!P122</f>
        <v>#DIV/0!</v>
      </c>
    </row>
    <row r="11" spans="2:15" s="77" customFormat="1" ht="17.25" customHeight="1">
      <c r="B11" s="81"/>
      <c r="C11" s="82"/>
      <c r="D11" s="83">
        <f>IFERROR(D10/D$5,0)</f>
        <v>0</v>
      </c>
      <c r="E11" s="83" t="e">
        <f t="shared" ref="E11" si="9">E10/E$5</f>
        <v>#DIV/0!</v>
      </c>
      <c r="F11" s="84" t="e">
        <f t="shared" ref="F11" si="10">F10/F$5</f>
        <v>#DIV/0!</v>
      </c>
      <c r="G11" s="84" t="e">
        <f t="shared" ref="G11" si="11">G10/G$5</f>
        <v>#DIV/0!</v>
      </c>
      <c r="H11" s="84" t="e">
        <f t="shared" ref="H11" si="12">H10/H$5</f>
        <v>#DIV/0!</v>
      </c>
      <c r="I11" s="85" t="e">
        <f t="shared" ref="I11" si="13">I10/I$5</f>
        <v>#DIV/0!</v>
      </c>
      <c r="J11" s="85" t="e">
        <f t="shared" ref="J11:N11" si="14">J10/J$5</f>
        <v>#DIV/0!</v>
      </c>
      <c r="K11" s="85" t="e">
        <f t="shared" si="14"/>
        <v>#DIV/0!</v>
      </c>
      <c r="L11" s="85" t="e">
        <f t="shared" si="14"/>
        <v>#DIV/0!</v>
      </c>
      <c r="M11" s="85" t="e">
        <f t="shared" si="14"/>
        <v>#DIV/0!</v>
      </c>
      <c r="N11" s="85" t="e">
        <f t="shared" si="14"/>
        <v>#DIV/0!</v>
      </c>
      <c r="O11" s="86" t="e">
        <f t="shared" ref="O11" si="15">O10/O$5</f>
        <v>#DIV/0!</v>
      </c>
    </row>
    <row r="12" spans="2:15" s="92" customFormat="1" ht="17.25" customHeight="1">
      <c r="B12" s="87">
        <f t="shared" ref="B12" si="16">B10+1</f>
        <v>4</v>
      </c>
      <c r="C12" s="88" t="s">
        <v>200</v>
      </c>
      <c r="D12" s="89">
        <f>D8+D10</f>
        <v>0</v>
      </c>
      <c r="E12" s="89" t="e">
        <f t="shared" ref="E12:J12" si="17">E8+E10</f>
        <v>#DIV/0!</v>
      </c>
      <c r="F12" s="90" t="e">
        <f t="shared" si="17"/>
        <v>#DIV/0!</v>
      </c>
      <c r="G12" s="90" t="e">
        <f t="shared" si="17"/>
        <v>#DIV/0!</v>
      </c>
      <c r="H12" s="90" t="e">
        <f t="shared" si="17"/>
        <v>#DIV/0!</v>
      </c>
      <c r="I12" s="90" t="e">
        <f t="shared" si="17"/>
        <v>#DIV/0!</v>
      </c>
      <c r="J12" s="90" t="e">
        <f t="shared" si="17"/>
        <v>#DIV/0!</v>
      </c>
      <c r="K12" s="90" t="e">
        <f t="shared" ref="K12:N12" si="18">K8+K10</f>
        <v>#DIV/0!</v>
      </c>
      <c r="L12" s="90" t="e">
        <f t="shared" si="18"/>
        <v>#DIV/0!</v>
      </c>
      <c r="M12" s="90" t="e">
        <f t="shared" si="18"/>
        <v>#DIV/0!</v>
      </c>
      <c r="N12" s="90" t="e">
        <f t="shared" si="18"/>
        <v>#DIV/0!</v>
      </c>
      <c r="O12" s="91" t="e">
        <f t="shared" ref="O12" si="19">O8+O10</f>
        <v>#DIV/0!</v>
      </c>
    </row>
    <row r="13" spans="2:15" s="95" customFormat="1" ht="17.25" customHeight="1">
      <c r="B13" s="93"/>
      <c r="C13" s="94"/>
      <c r="D13" s="83">
        <f>IFERROR(D12/D$5,0)</f>
        <v>0</v>
      </c>
      <c r="E13" s="83" t="e">
        <f t="shared" ref="E13" si="20">E12/E$5</f>
        <v>#DIV/0!</v>
      </c>
      <c r="F13" s="84" t="e">
        <f t="shared" ref="F13" si="21">F12/F$5</f>
        <v>#DIV/0!</v>
      </c>
      <c r="G13" s="84" t="e">
        <f t="shared" ref="G13" si="22">G12/G$5</f>
        <v>#DIV/0!</v>
      </c>
      <c r="H13" s="84" t="e">
        <f t="shared" ref="H13" si="23">H12/H$5</f>
        <v>#DIV/0!</v>
      </c>
      <c r="I13" s="85" t="e">
        <f t="shared" ref="I13" si="24">I12/I$5</f>
        <v>#DIV/0!</v>
      </c>
      <c r="J13" s="85" t="e">
        <f t="shared" ref="J13:N13" si="25">J12/J$5</f>
        <v>#DIV/0!</v>
      </c>
      <c r="K13" s="85" t="e">
        <f t="shared" si="25"/>
        <v>#DIV/0!</v>
      </c>
      <c r="L13" s="85" t="e">
        <f t="shared" si="25"/>
        <v>#DIV/0!</v>
      </c>
      <c r="M13" s="85" t="e">
        <f t="shared" si="25"/>
        <v>#DIV/0!</v>
      </c>
      <c r="N13" s="85" t="e">
        <f t="shared" si="25"/>
        <v>#DIV/0!</v>
      </c>
      <c r="O13" s="86" t="e">
        <f t="shared" ref="O13" si="26">O12/O$5</f>
        <v>#DIV/0!</v>
      </c>
    </row>
    <row r="14" spans="2:15" s="51" customFormat="1" ht="17.25" customHeight="1">
      <c r="B14" s="67">
        <f>B12+1</f>
        <v>5</v>
      </c>
      <c r="C14" s="68" t="s">
        <v>29</v>
      </c>
      <c r="D14" s="69">
        <f>'Plan Working A'!E154</f>
        <v>0</v>
      </c>
      <c r="E14" s="69" t="e">
        <f>'Plan Working A'!F154</f>
        <v>#DIV/0!</v>
      </c>
      <c r="F14" s="70" t="e">
        <f>'Plan Working A'!G154</f>
        <v>#DIV/0!</v>
      </c>
      <c r="G14" s="70" t="e">
        <f>'Plan Working A'!H154</f>
        <v>#DIV/0!</v>
      </c>
      <c r="H14" s="70" t="e">
        <f>'Plan Working A'!I154</f>
        <v>#DIV/0!</v>
      </c>
      <c r="I14" s="70" t="e">
        <f>'Plan Working A'!J154</f>
        <v>#DIV/0!</v>
      </c>
      <c r="J14" s="70" t="e">
        <f>'Plan Working A'!K154</f>
        <v>#DIV/0!</v>
      </c>
      <c r="K14" s="70" t="e">
        <f>'Plan Working A'!L154</f>
        <v>#DIV/0!</v>
      </c>
      <c r="L14" s="70" t="e">
        <f>'Plan Working A'!M154</f>
        <v>#DIV/0!</v>
      </c>
      <c r="M14" s="70" t="e">
        <f>'Plan Working A'!N154</f>
        <v>#DIV/0!</v>
      </c>
      <c r="N14" s="70" t="e">
        <f>'Plan Working A'!O154</f>
        <v>#DIV/0!</v>
      </c>
      <c r="O14" s="71" t="e">
        <f>'Plan Working A'!P154</f>
        <v>#DIV/0!</v>
      </c>
    </row>
    <row r="15" spans="2:15" s="98" customFormat="1" ht="17.25" customHeight="1">
      <c r="B15" s="96"/>
      <c r="C15" s="97"/>
      <c r="D15" s="83">
        <f>IFERROR(D14/D$5,0)</f>
        <v>0</v>
      </c>
      <c r="E15" s="83" t="e">
        <f t="shared" ref="E15" si="27">E14/E$5</f>
        <v>#DIV/0!</v>
      </c>
      <c r="F15" s="84" t="e">
        <f t="shared" ref="F15" si="28">F14/F$5</f>
        <v>#DIV/0!</v>
      </c>
      <c r="G15" s="84" t="e">
        <f t="shared" ref="G15" si="29">G14/G$5</f>
        <v>#DIV/0!</v>
      </c>
      <c r="H15" s="84" t="e">
        <f t="shared" ref="H15" si="30">H14/H$5</f>
        <v>#DIV/0!</v>
      </c>
      <c r="I15" s="85" t="e">
        <f t="shared" ref="I15" si="31">I14/I$5</f>
        <v>#DIV/0!</v>
      </c>
      <c r="J15" s="85" t="e">
        <f t="shared" ref="J15:N15" si="32">J14/J$5</f>
        <v>#DIV/0!</v>
      </c>
      <c r="K15" s="85" t="e">
        <f t="shared" si="32"/>
        <v>#DIV/0!</v>
      </c>
      <c r="L15" s="85" t="e">
        <f t="shared" si="32"/>
        <v>#DIV/0!</v>
      </c>
      <c r="M15" s="85" t="e">
        <f t="shared" si="32"/>
        <v>#DIV/0!</v>
      </c>
      <c r="N15" s="85" t="e">
        <f t="shared" si="32"/>
        <v>#DIV/0!</v>
      </c>
      <c r="O15" s="86" t="e">
        <f t="shared" ref="O15" si="33">O14/O$5</f>
        <v>#DIV/0!</v>
      </c>
    </row>
    <row r="16" spans="2:15" s="51" customFormat="1" ht="17.25" customHeight="1">
      <c r="B16" s="67">
        <f>B14+1</f>
        <v>6</v>
      </c>
      <c r="C16" s="68" t="s">
        <v>31</v>
      </c>
      <c r="D16" s="69">
        <f>'Plan Working A'!E176</f>
        <v>0</v>
      </c>
      <c r="E16" s="69" t="e">
        <f>'Plan Working A'!F176</f>
        <v>#DIV/0!</v>
      </c>
      <c r="F16" s="70" t="e">
        <f>'Plan Working A'!G176</f>
        <v>#DIV/0!</v>
      </c>
      <c r="G16" s="70" t="e">
        <f>'Plan Working A'!H176</f>
        <v>#DIV/0!</v>
      </c>
      <c r="H16" s="70" t="e">
        <f>'Plan Working A'!I176</f>
        <v>#DIV/0!</v>
      </c>
      <c r="I16" s="70" t="e">
        <f>'Plan Working A'!J176</f>
        <v>#DIV/0!</v>
      </c>
      <c r="J16" s="70" t="e">
        <f>'Plan Working A'!K176</f>
        <v>#DIV/0!</v>
      </c>
      <c r="K16" s="70" t="e">
        <f>'Plan Working A'!L176</f>
        <v>#DIV/0!</v>
      </c>
      <c r="L16" s="70" t="e">
        <f>'Plan Working A'!M176</f>
        <v>#DIV/0!</v>
      </c>
      <c r="M16" s="70" t="e">
        <f>'Plan Working A'!N176</f>
        <v>#DIV/0!</v>
      </c>
      <c r="N16" s="70" t="e">
        <f>'Plan Working A'!O176</f>
        <v>#DIV/0!</v>
      </c>
      <c r="O16" s="71" t="e">
        <f>'Plan Working A'!P176</f>
        <v>#DIV/0!</v>
      </c>
    </row>
    <row r="17" spans="2:15" s="51" customFormat="1" ht="17.25" customHeight="1">
      <c r="B17" s="67"/>
      <c r="C17" s="68"/>
      <c r="D17" s="83">
        <f>IFERROR(D16/D$5,0)</f>
        <v>0</v>
      </c>
      <c r="E17" s="83" t="e">
        <f t="shared" ref="E17" si="34">E16/E$5</f>
        <v>#DIV/0!</v>
      </c>
      <c r="F17" s="84" t="e">
        <f t="shared" ref="F17" si="35">F16/F$5</f>
        <v>#DIV/0!</v>
      </c>
      <c r="G17" s="84" t="e">
        <f t="shared" ref="G17" si="36">G16/G$5</f>
        <v>#DIV/0!</v>
      </c>
      <c r="H17" s="84" t="e">
        <f t="shared" ref="H17" si="37">H16/H$5</f>
        <v>#DIV/0!</v>
      </c>
      <c r="I17" s="85" t="e">
        <f t="shared" ref="I17" si="38">I16/I$5</f>
        <v>#DIV/0!</v>
      </c>
      <c r="J17" s="85" t="e">
        <f t="shared" ref="J17:N17" si="39">J16/J$5</f>
        <v>#DIV/0!</v>
      </c>
      <c r="K17" s="85" t="e">
        <f t="shared" si="39"/>
        <v>#DIV/0!</v>
      </c>
      <c r="L17" s="85" t="e">
        <f t="shared" si="39"/>
        <v>#DIV/0!</v>
      </c>
      <c r="M17" s="85" t="e">
        <f t="shared" si="39"/>
        <v>#DIV/0!</v>
      </c>
      <c r="N17" s="85" t="e">
        <f t="shared" si="39"/>
        <v>#DIV/0!</v>
      </c>
      <c r="O17" s="86" t="e">
        <f t="shared" ref="O17" si="40">O16/O$5</f>
        <v>#DIV/0!</v>
      </c>
    </row>
    <row r="18" spans="2:15" s="51" customFormat="1" ht="17.25" customHeight="1">
      <c r="B18" s="67">
        <f>B16+1</f>
        <v>7</v>
      </c>
      <c r="C18" s="68" t="s">
        <v>32</v>
      </c>
      <c r="D18" s="69">
        <f>'Plan Working A'!E186</f>
        <v>0</v>
      </c>
      <c r="E18" s="69" t="e">
        <f>'Plan Working A'!F186</f>
        <v>#DIV/0!</v>
      </c>
      <c r="F18" s="70" t="e">
        <f>'Plan Working A'!G186</f>
        <v>#DIV/0!</v>
      </c>
      <c r="G18" s="70" t="e">
        <f>'Plan Working A'!H186</f>
        <v>#DIV/0!</v>
      </c>
      <c r="H18" s="70" t="e">
        <f>'Plan Working A'!I186</f>
        <v>#DIV/0!</v>
      </c>
      <c r="I18" s="70" t="e">
        <f>'Plan Working A'!J186</f>
        <v>#DIV/0!</v>
      </c>
      <c r="J18" s="70" t="e">
        <f>'Plan Working A'!K186</f>
        <v>#DIV/0!</v>
      </c>
      <c r="K18" s="70" t="e">
        <f>'Plan Working A'!L186</f>
        <v>#DIV/0!</v>
      </c>
      <c r="L18" s="70" t="e">
        <f>'Plan Working A'!M186</f>
        <v>#DIV/0!</v>
      </c>
      <c r="M18" s="70" t="e">
        <f>'Plan Working A'!N186</f>
        <v>#DIV/0!</v>
      </c>
      <c r="N18" s="70" t="e">
        <f>'Plan Working A'!O186</f>
        <v>#DIV/0!</v>
      </c>
      <c r="O18" s="71" t="e">
        <f>'Plan Working A'!P186</f>
        <v>#DIV/0!</v>
      </c>
    </row>
    <row r="19" spans="2:15" s="51" customFormat="1" ht="17.25" customHeight="1">
      <c r="B19" s="67"/>
      <c r="C19" s="68"/>
      <c r="D19" s="83">
        <f>IFERROR(D18/D$5,0)</f>
        <v>0</v>
      </c>
      <c r="E19" s="83" t="e">
        <f t="shared" ref="E19" si="41">E18/E$5</f>
        <v>#DIV/0!</v>
      </c>
      <c r="F19" s="84" t="e">
        <f t="shared" ref="F19" si="42">F18/F$5</f>
        <v>#DIV/0!</v>
      </c>
      <c r="G19" s="84" t="e">
        <f t="shared" ref="G19" si="43">G18/G$5</f>
        <v>#DIV/0!</v>
      </c>
      <c r="H19" s="84" t="e">
        <f t="shared" ref="H19" si="44">H18/H$5</f>
        <v>#DIV/0!</v>
      </c>
      <c r="I19" s="85" t="e">
        <f t="shared" ref="I19" si="45">I18/I$5</f>
        <v>#DIV/0!</v>
      </c>
      <c r="J19" s="85" t="e">
        <f t="shared" ref="J19:N19" si="46">J18/J$5</f>
        <v>#DIV/0!</v>
      </c>
      <c r="K19" s="85" t="e">
        <f t="shared" si="46"/>
        <v>#DIV/0!</v>
      </c>
      <c r="L19" s="85" t="e">
        <f t="shared" si="46"/>
        <v>#DIV/0!</v>
      </c>
      <c r="M19" s="85" t="e">
        <f t="shared" si="46"/>
        <v>#DIV/0!</v>
      </c>
      <c r="N19" s="85" t="e">
        <f t="shared" si="46"/>
        <v>#DIV/0!</v>
      </c>
      <c r="O19" s="86" t="e">
        <f t="shared" ref="O19" si="47">O18/O$5</f>
        <v>#DIV/0!</v>
      </c>
    </row>
    <row r="20" spans="2:15" s="51" customFormat="1" ht="17.25" customHeight="1">
      <c r="B20" s="67">
        <f>B18+1</f>
        <v>8</v>
      </c>
      <c r="C20" s="68" t="s">
        <v>33</v>
      </c>
      <c r="D20" s="69">
        <f>'Plan Working A'!E203</f>
        <v>0</v>
      </c>
      <c r="E20" s="69" t="e">
        <f>'Plan Working A'!F203</f>
        <v>#DIV/0!</v>
      </c>
      <c r="F20" s="70" t="e">
        <f>'Plan Working A'!G203</f>
        <v>#DIV/0!</v>
      </c>
      <c r="G20" s="70" t="e">
        <f>'Plan Working A'!H203</f>
        <v>#DIV/0!</v>
      </c>
      <c r="H20" s="70" t="e">
        <f>'Plan Working A'!I203</f>
        <v>#DIV/0!</v>
      </c>
      <c r="I20" s="70" t="e">
        <f>'Plan Working A'!J203</f>
        <v>#DIV/0!</v>
      </c>
      <c r="J20" s="70" t="e">
        <f>'Plan Working A'!K203</f>
        <v>#DIV/0!</v>
      </c>
      <c r="K20" s="70" t="e">
        <f>'Plan Working A'!L203</f>
        <v>#DIV/0!</v>
      </c>
      <c r="L20" s="70" t="e">
        <f>'Plan Working A'!M203</f>
        <v>#DIV/0!</v>
      </c>
      <c r="M20" s="70" t="e">
        <f>'Plan Working A'!N203</f>
        <v>#DIV/0!</v>
      </c>
      <c r="N20" s="70" t="e">
        <f>'Plan Working A'!O203</f>
        <v>#DIV/0!</v>
      </c>
      <c r="O20" s="71" t="e">
        <f>'Plan Working A'!P203</f>
        <v>#DIV/0!</v>
      </c>
    </row>
    <row r="21" spans="2:15" s="98" customFormat="1" ht="17.25" customHeight="1">
      <c r="B21" s="96"/>
      <c r="C21" s="97"/>
      <c r="D21" s="83">
        <f>IFERROR(D20/D$5,0)</f>
        <v>0</v>
      </c>
      <c r="E21" s="83" t="e">
        <f t="shared" ref="E21" si="48">E20/E$5</f>
        <v>#DIV/0!</v>
      </c>
      <c r="F21" s="84" t="e">
        <f t="shared" ref="F21" si="49">F20/F$5</f>
        <v>#DIV/0!</v>
      </c>
      <c r="G21" s="84" t="e">
        <f t="shared" ref="G21" si="50">G20/G$5</f>
        <v>#DIV/0!</v>
      </c>
      <c r="H21" s="84" t="e">
        <f t="shared" ref="H21" si="51">H20/H$5</f>
        <v>#DIV/0!</v>
      </c>
      <c r="I21" s="85" t="e">
        <f t="shared" ref="I21" si="52">I20/I$5</f>
        <v>#DIV/0!</v>
      </c>
      <c r="J21" s="85" t="e">
        <f t="shared" ref="J21:N21" si="53">J20/J$5</f>
        <v>#DIV/0!</v>
      </c>
      <c r="K21" s="85" t="e">
        <f t="shared" si="53"/>
        <v>#DIV/0!</v>
      </c>
      <c r="L21" s="85" t="e">
        <f t="shared" si="53"/>
        <v>#DIV/0!</v>
      </c>
      <c r="M21" s="85" t="e">
        <f t="shared" si="53"/>
        <v>#DIV/0!</v>
      </c>
      <c r="N21" s="85" t="e">
        <f t="shared" si="53"/>
        <v>#DIV/0!</v>
      </c>
      <c r="O21" s="86" t="e">
        <f t="shared" ref="O21" si="54">O20/O$5</f>
        <v>#DIV/0!</v>
      </c>
    </row>
    <row r="22" spans="2:15" s="51" customFormat="1" ht="17.25" customHeight="1">
      <c r="B22" s="67">
        <f>B20+1</f>
        <v>9</v>
      </c>
      <c r="C22" s="68" t="s">
        <v>35</v>
      </c>
      <c r="D22" s="99">
        <f>'Plan Working A'!E223</f>
        <v>0</v>
      </c>
      <c r="E22" s="99" t="e">
        <f>'Plan Working A'!F223</f>
        <v>#DIV/0!</v>
      </c>
      <c r="F22" s="100" t="e">
        <f>'Plan Working A'!G223</f>
        <v>#DIV/0!</v>
      </c>
      <c r="G22" s="100" t="e">
        <f>'Plan Working A'!H223</f>
        <v>#DIV/0!</v>
      </c>
      <c r="H22" s="100" t="e">
        <f>'Plan Working A'!I223</f>
        <v>#DIV/0!</v>
      </c>
      <c r="I22" s="100" t="e">
        <f>'Plan Working A'!J223</f>
        <v>#DIV/0!</v>
      </c>
      <c r="J22" s="100" t="e">
        <f>'Plan Working A'!K223</f>
        <v>#DIV/0!</v>
      </c>
      <c r="K22" s="100" t="e">
        <f>'Plan Working A'!L223</f>
        <v>#DIV/0!</v>
      </c>
      <c r="L22" s="100" t="e">
        <f>'Plan Working A'!M223</f>
        <v>#DIV/0!</v>
      </c>
      <c r="M22" s="100" t="e">
        <f>'Plan Working A'!N223</f>
        <v>#DIV/0!</v>
      </c>
      <c r="N22" s="100" t="e">
        <f>'Plan Working A'!O223</f>
        <v>#DIV/0!</v>
      </c>
      <c r="O22" s="101" t="e">
        <f>'Plan Working A'!P223</f>
        <v>#DIV/0!</v>
      </c>
    </row>
    <row r="23" spans="2:15" s="51" customFormat="1" ht="17.25" customHeight="1">
      <c r="B23" s="67"/>
      <c r="C23" s="68"/>
      <c r="D23" s="83">
        <f>IFERROR(D22/D$5,0)</f>
        <v>0</v>
      </c>
      <c r="E23" s="83" t="e">
        <f t="shared" ref="E23" si="55">E22/E$5</f>
        <v>#DIV/0!</v>
      </c>
      <c r="F23" s="84" t="e">
        <f t="shared" ref="F23" si="56">F22/F$5</f>
        <v>#DIV/0!</v>
      </c>
      <c r="G23" s="84" t="e">
        <f t="shared" ref="G23" si="57">G22/G$5</f>
        <v>#DIV/0!</v>
      </c>
      <c r="H23" s="84" t="e">
        <f t="shared" ref="H23" si="58">H22/H$5</f>
        <v>#DIV/0!</v>
      </c>
      <c r="I23" s="85" t="e">
        <f t="shared" ref="I23" si="59">I22/I$5</f>
        <v>#DIV/0!</v>
      </c>
      <c r="J23" s="85" t="e">
        <f t="shared" ref="J23:N23" si="60">J22/J$5</f>
        <v>#DIV/0!</v>
      </c>
      <c r="K23" s="85" t="e">
        <f t="shared" si="60"/>
        <v>#DIV/0!</v>
      </c>
      <c r="L23" s="85" t="e">
        <f t="shared" si="60"/>
        <v>#DIV/0!</v>
      </c>
      <c r="M23" s="85" t="e">
        <f t="shared" si="60"/>
        <v>#DIV/0!</v>
      </c>
      <c r="N23" s="85" t="e">
        <f t="shared" si="60"/>
        <v>#DIV/0!</v>
      </c>
      <c r="O23" s="86" t="e">
        <f t="shared" ref="O23" si="61">O22/O$5</f>
        <v>#DIV/0!</v>
      </c>
    </row>
    <row r="24" spans="2:15" s="51" customFormat="1" ht="17.25" customHeight="1">
      <c r="B24" s="67">
        <f>B22+1</f>
        <v>10</v>
      </c>
      <c r="C24" s="68" t="s">
        <v>38</v>
      </c>
      <c r="D24" s="99">
        <f>'Plan Working A'!E232</f>
        <v>0</v>
      </c>
      <c r="E24" s="99" t="e">
        <f>'Plan Working A'!F232</f>
        <v>#DIV/0!</v>
      </c>
      <c r="F24" s="100" t="e">
        <f>'Plan Working A'!G232</f>
        <v>#DIV/0!</v>
      </c>
      <c r="G24" s="100" t="e">
        <f>'Plan Working A'!H232</f>
        <v>#DIV/0!</v>
      </c>
      <c r="H24" s="100" t="e">
        <f>'Plan Working A'!I232</f>
        <v>#DIV/0!</v>
      </c>
      <c r="I24" s="100" t="e">
        <f>'Plan Working A'!J232</f>
        <v>#DIV/0!</v>
      </c>
      <c r="J24" s="100" t="e">
        <f>'Plan Working A'!K232</f>
        <v>#DIV/0!</v>
      </c>
      <c r="K24" s="100" t="e">
        <f>'Plan Working A'!L232</f>
        <v>#DIV/0!</v>
      </c>
      <c r="L24" s="100" t="e">
        <f>'Plan Working A'!M232</f>
        <v>#DIV/0!</v>
      </c>
      <c r="M24" s="100" t="e">
        <f>'Plan Working A'!N232</f>
        <v>#DIV/0!</v>
      </c>
      <c r="N24" s="100" t="e">
        <f>'Plan Working A'!O232</f>
        <v>#DIV/0!</v>
      </c>
      <c r="O24" s="101" t="e">
        <f>'Plan Working A'!P232</f>
        <v>#DIV/0!</v>
      </c>
    </row>
    <row r="25" spans="2:15" s="51" customFormat="1" ht="17.25" customHeight="1">
      <c r="B25" s="67"/>
      <c r="C25" s="68"/>
      <c r="D25" s="83">
        <f>IFERROR(D24/D$5,0)</f>
        <v>0</v>
      </c>
      <c r="E25" s="83" t="e">
        <f t="shared" ref="E25" si="62">E24/E$5</f>
        <v>#DIV/0!</v>
      </c>
      <c r="F25" s="84" t="e">
        <f t="shared" ref="F25" si="63">F24/F$5</f>
        <v>#DIV/0!</v>
      </c>
      <c r="G25" s="84" t="e">
        <f t="shared" ref="G25" si="64">G24/G$5</f>
        <v>#DIV/0!</v>
      </c>
      <c r="H25" s="84" t="e">
        <f t="shared" ref="H25" si="65">H24/H$5</f>
        <v>#DIV/0!</v>
      </c>
      <c r="I25" s="85" t="e">
        <f t="shared" ref="I25" si="66">I24/I$5</f>
        <v>#DIV/0!</v>
      </c>
      <c r="J25" s="85" t="e">
        <f t="shared" ref="J25:N25" si="67">J24/J$5</f>
        <v>#DIV/0!</v>
      </c>
      <c r="K25" s="85" t="e">
        <f t="shared" si="67"/>
        <v>#DIV/0!</v>
      </c>
      <c r="L25" s="85" t="e">
        <f t="shared" si="67"/>
        <v>#DIV/0!</v>
      </c>
      <c r="M25" s="85" t="e">
        <f t="shared" si="67"/>
        <v>#DIV/0!</v>
      </c>
      <c r="N25" s="85" t="e">
        <f t="shared" si="67"/>
        <v>#DIV/0!</v>
      </c>
      <c r="O25" s="86" t="e">
        <f t="shared" ref="O25" si="68">O24/O$5</f>
        <v>#DIV/0!</v>
      </c>
    </row>
    <row r="26" spans="2:15" s="51" customFormat="1" ht="17.25" customHeight="1">
      <c r="B26" s="67">
        <f>B24+1</f>
        <v>11</v>
      </c>
      <c r="C26" s="102" t="s">
        <v>201</v>
      </c>
      <c r="D26" s="103">
        <f t="shared" ref="D26:O26" si="69">D24+D22+D20+D18+D16+D14</f>
        <v>0</v>
      </c>
      <c r="E26" s="103" t="e">
        <f t="shared" si="69"/>
        <v>#DIV/0!</v>
      </c>
      <c r="F26" s="104" t="e">
        <f t="shared" si="69"/>
        <v>#DIV/0!</v>
      </c>
      <c r="G26" s="104" t="e">
        <f t="shared" si="69"/>
        <v>#DIV/0!</v>
      </c>
      <c r="H26" s="104" t="e">
        <f t="shared" si="69"/>
        <v>#DIV/0!</v>
      </c>
      <c r="I26" s="104" t="e">
        <f t="shared" si="69"/>
        <v>#DIV/0!</v>
      </c>
      <c r="J26" s="104" t="e">
        <f t="shared" si="69"/>
        <v>#DIV/0!</v>
      </c>
      <c r="K26" s="104" t="e">
        <f t="shared" si="69"/>
        <v>#DIV/0!</v>
      </c>
      <c r="L26" s="104" t="e">
        <f t="shared" si="69"/>
        <v>#DIV/0!</v>
      </c>
      <c r="M26" s="104" t="e">
        <f t="shared" si="69"/>
        <v>#DIV/0!</v>
      </c>
      <c r="N26" s="104" t="e">
        <f t="shared" si="69"/>
        <v>#DIV/0!</v>
      </c>
      <c r="O26" s="105" t="e">
        <f t="shared" si="69"/>
        <v>#DIV/0!</v>
      </c>
    </row>
    <row r="27" spans="2:15" s="51" customFormat="1" ht="17.25" customHeight="1">
      <c r="B27" s="67"/>
      <c r="C27" s="68"/>
      <c r="D27" s="83">
        <f>IFERROR(D26/D$5,0)</f>
        <v>0</v>
      </c>
      <c r="E27" s="83" t="e">
        <f t="shared" ref="E27" si="70">E26/E$5</f>
        <v>#DIV/0!</v>
      </c>
      <c r="F27" s="84" t="e">
        <f t="shared" ref="F27" si="71">F26/F$5</f>
        <v>#DIV/0!</v>
      </c>
      <c r="G27" s="84" t="e">
        <f t="shared" ref="G27" si="72">G26/G$5</f>
        <v>#DIV/0!</v>
      </c>
      <c r="H27" s="84" t="e">
        <f t="shared" ref="H27" si="73">H26/H$5</f>
        <v>#DIV/0!</v>
      </c>
      <c r="I27" s="85" t="e">
        <f t="shared" ref="I27" si="74">I26/I$5</f>
        <v>#DIV/0!</v>
      </c>
      <c r="J27" s="85" t="e">
        <f t="shared" ref="J27:N27" si="75">J26/J$5</f>
        <v>#DIV/0!</v>
      </c>
      <c r="K27" s="85" t="e">
        <f t="shared" si="75"/>
        <v>#DIV/0!</v>
      </c>
      <c r="L27" s="85" t="e">
        <f t="shared" si="75"/>
        <v>#DIV/0!</v>
      </c>
      <c r="M27" s="85" t="e">
        <f t="shared" si="75"/>
        <v>#DIV/0!</v>
      </c>
      <c r="N27" s="85" t="e">
        <f t="shared" si="75"/>
        <v>#DIV/0!</v>
      </c>
      <c r="O27" s="86" t="e">
        <f t="shared" ref="O27" si="76">O26/O$5</f>
        <v>#DIV/0!</v>
      </c>
    </row>
    <row r="28" spans="2:15" s="110" customFormat="1" ht="17.25" customHeight="1">
      <c r="B28" s="67">
        <f>B26+1</f>
        <v>12</v>
      </c>
      <c r="C28" s="106" t="s">
        <v>202</v>
      </c>
      <c r="D28" s="107">
        <f t="shared" ref="D28:O28" si="77">D12-D26</f>
        <v>0</v>
      </c>
      <c r="E28" s="107" t="e">
        <f t="shared" si="77"/>
        <v>#DIV/0!</v>
      </c>
      <c r="F28" s="108" t="e">
        <f t="shared" si="77"/>
        <v>#DIV/0!</v>
      </c>
      <c r="G28" s="108" t="e">
        <f t="shared" si="77"/>
        <v>#DIV/0!</v>
      </c>
      <c r="H28" s="108" t="e">
        <f t="shared" si="77"/>
        <v>#DIV/0!</v>
      </c>
      <c r="I28" s="108" t="e">
        <f t="shared" si="77"/>
        <v>#DIV/0!</v>
      </c>
      <c r="J28" s="108" t="e">
        <f t="shared" si="77"/>
        <v>#DIV/0!</v>
      </c>
      <c r="K28" s="108" t="e">
        <f t="shared" si="77"/>
        <v>#DIV/0!</v>
      </c>
      <c r="L28" s="108" t="e">
        <f t="shared" si="77"/>
        <v>#DIV/0!</v>
      </c>
      <c r="M28" s="108" t="e">
        <f t="shared" si="77"/>
        <v>#DIV/0!</v>
      </c>
      <c r="N28" s="108" t="e">
        <f t="shared" si="77"/>
        <v>#DIV/0!</v>
      </c>
      <c r="O28" s="109" t="e">
        <f t="shared" si="77"/>
        <v>#DIV/0!</v>
      </c>
    </row>
    <row r="29" spans="2:15" s="51" customFormat="1" ht="17.25" customHeight="1">
      <c r="B29" s="67"/>
      <c r="C29" s="68"/>
      <c r="D29" s="83">
        <f>IFERROR(D28/D$5,0)</f>
        <v>0</v>
      </c>
      <c r="E29" s="83" t="e">
        <f t="shared" ref="E29" si="78">E28/E$5</f>
        <v>#DIV/0!</v>
      </c>
      <c r="F29" s="84" t="e">
        <f t="shared" ref="F29" si="79">F28/F$5</f>
        <v>#DIV/0!</v>
      </c>
      <c r="G29" s="84" t="e">
        <f t="shared" ref="G29" si="80">G28/G$5</f>
        <v>#DIV/0!</v>
      </c>
      <c r="H29" s="84" t="e">
        <f t="shared" ref="H29" si="81">H28/H$5</f>
        <v>#DIV/0!</v>
      </c>
      <c r="I29" s="85" t="e">
        <f t="shared" ref="I29" si="82">I28/I$5</f>
        <v>#DIV/0!</v>
      </c>
      <c r="J29" s="85" t="e">
        <f t="shared" ref="J29:N29" si="83">J28/J$5</f>
        <v>#DIV/0!</v>
      </c>
      <c r="K29" s="85" t="e">
        <f t="shared" si="83"/>
        <v>#DIV/0!</v>
      </c>
      <c r="L29" s="85" t="e">
        <f t="shared" si="83"/>
        <v>#DIV/0!</v>
      </c>
      <c r="M29" s="85" t="e">
        <f t="shared" si="83"/>
        <v>#DIV/0!</v>
      </c>
      <c r="N29" s="85" t="e">
        <f t="shared" si="83"/>
        <v>#DIV/0!</v>
      </c>
      <c r="O29" s="86" t="e">
        <f t="shared" ref="O29" si="84">O28/O$5</f>
        <v>#DIV/0!</v>
      </c>
    </row>
    <row r="30" spans="2:15" s="51" customFormat="1" ht="17.25" customHeight="1">
      <c r="B30" s="67">
        <f>B28+1</f>
        <v>13</v>
      </c>
      <c r="C30" s="68" t="s">
        <v>37</v>
      </c>
      <c r="D30" s="111">
        <f>'Plan Working A'!E239+'Plan Working A'!E252</f>
        <v>0</v>
      </c>
      <c r="E30" s="111">
        <f>'Plan Working A'!F239+'Plan Working A'!F252</f>
        <v>0</v>
      </c>
      <c r="F30" s="112">
        <f>'Plan Working A'!G239+'Plan Working A'!G252</f>
        <v>0</v>
      </c>
      <c r="G30" s="112">
        <f>'Plan Working A'!H239+'Plan Working A'!H252</f>
        <v>0</v>
      </c>
      <c r="H30" s="112">
        <f>'Plan Working A'!I239+'Plan Working A'!I252</f>
        <v>0</v>
      </c>
      <c r="I30" s="112">
        <f>'Plan Working A'!J239+'Plan Working A'!J252</f>
        <v>0</v>
      </c>
      <c r="J30" s="112">
        <f>'Plan Working A'!K239+'Plan Working A'!K252</f>
        <v>0</v>
      </c>
      <c r="K30" s="112">
        <f>'Plan Working A'!L239+'Plan Working A'!L252</f>
        <v>0</v>
      </c>
      <c r="L30" s="112">
        <f>'Plan Working A'!M239+'Plan Working A'!M252</f>
        <v>0</v>
      </c>
      <c r="M30" s="112">
        <f>'Plan Working A'!N239+'Plan Working A'!N252</f>
        <v>0</v>
      </c>
      <c r="N30" s="112">
        <f>'Plan Working A'!O239+'Plan Working A'!O252</f>
        <v>0</v>
      </c>
      <c r="O30" s="113">
        <f>'Plan Working A'!P239+'Plan Working A'!P252</f>
        <v>0</v>
      </c>
    </row>
    <row r="31" spans="2:15" s="98" customFormat="1" ht="17.25" customHeight="1">
      <c r="B31" s="96"/>
      <c r="C31" s="97"/>
      <c r="D31" s="83">
        <f>IFERROR(D30/D$5,0)</f>
        <v>0</v>
      </c>
      <c r="E31" s="83" t="e">
        <f t="shared" ref="E31:E33" si="85">E30/E$5</f>
        <v>#DIV/0!</v>
      </c>
      <c r="F31" s="84" t="e">
        <f t="shared" ref="F31:F33" si="86">F30/F$5</f>
        <v>#DIV/0!</v>
      </c>
      <c r="G31" s="84" t="e">
        <f t="shared" ref="G31:G33" si="87">G30/G$5</f>
        <v>#DIV/0!</v>
      </c>
      <c r="H31" s="84" t="e">
        <f t="shared" ref="H31:H33" si="88">H30/H$5</f>
        <v>#DIV/0!</v>
      </c>
      <c r="I31" s="85" t="e">
        <f t="shared" ref="I31:I33" si="89">I30/I$5</f>
        <v>#DIV/0!</v>
      </c>
      <c r="J31" s="85" t="e">
        <f t="shared" ref="J31:N33" si="90">J30/J$5</f>
        <v>#DIV/0!</v>
      </c>
      <c r="K31" s="85" t="e">
        <f t="shared" si="90"/>
        <v>#DIV/0!</v>
      </c>
      <c r="L31" s="85" t="e">
        <f t="shared" si="90"/>
        <v>#DIV/0!</v>
      </c>
      <c r="M31" s="85" t="e">
        <f t="shared" si="90"/>
        <v>#DIV/0!</v>
      </c>
      <c r="N31" s="85" t="e">
        <f t="shared" si="90"/>
        <v>#DIV/0!</v>
      </c>
      <c r="O31" s="86" t="e">
        <f t="shared" ref="O31" si="91">O30/O$5</f>
        <v>#DIV/0!</v>
      </c>
    </row>
    <row r="32" spans="2:15" s="110" customFormat="1" ht="17.25" customHeight="1">
      <c r="B32" s="67">
        <f>B28+1</f>
        <v>13</v>
      </c>
      <c r="C32" s="274" t="s">
        <v>483</v>
      </c>
      <c r="D32" s="107">
        <f>D28-D30</f>
        <v>0</v>
      </c>
      <c r="E32" s="107" t="e">
        <f t="shared" ref="E32:N32" si="92">E28-E30</f>
        <v>#DIV/0!</v>
      </c>
      <c r="F32" s="107" t="e">
        <f t="shared" si="92"/>
        <v>#DIV/0!</v>
      </c>
      <c r="G32" s="107" t="e">
        <f t="shared" si="92"/>
        <v>#DIV/0!</v>
      </c>
      <c r="H32" s="107" t="e">
        <f t="shared" si="92"/>
        <v>#DIV/0!</v>
      </c>
      <c r="I32" s="107" t="e">
        <f t="shared" si="92"/>
        <v>#DIV/0!</v>
      </c>
      <c r="J32" s="107" t="e">
        <f t="shared" si="92"/>
        <v>#DIV/0!</v>
      </c>
      <c r="K32" s="107" t="e">
        <f t="shared" si="92"/>
        <v>#DIV/0!</v>
      </c>
      <c r="L32" s="107" t="e">
        <f t="shared" si="92"/>
        <v>#DIV/0!</v>
      </c>
      <c r="M32" s="107" t="e">
        <f t="shared" si="92"/>
        <v>#DIV/0!</v>
      </c>
      <c r="N32" s="107" t="e">
        <f t="shared" si="92"/>
        <v>#DIV/0!</v>
      </c>
      <c r="O32" s="109" t="e">
        <f>O28-O30</f>
        <v>#DIV/0!</v>
      </c>
    </row>
    <row r="33" spans="2:15" s="51" customFormat="1" ht="17.25" customHeight="1">
      <c r="B33" s="67"/>
      <c r="C33" s="68"/>
      <c r="D33" s="83">
        <f>IFERROR(D32/D$5,0)</f>
        <v>0</v>
      </c>
      <c r="E33" s="83" t="e">
        <f t="shared" si="85"/>
        <v>#DIV/0!</v>
      </c>
      <c r="F33" s="84" t="e">
        <f t="shared" si="86"/>
        <v>#DIV/0!</v>
      </c>
      <c r="G33" s="84" t="e">
        <f t="shared" si="87"/>
        <v>#DIV/0!</v>
      </c>
      <c r="H33" s="84" t="e">
        <f t="shared" si="88"/>
        <v>#DIV/0!</v>
      </c>
      <c r="I33" s="85" t="e">
        <f t="shared" si="89"/>
        <v>#DIV/0!</v>
      </c>
      <c r="J33" s="85" t="e">
        <f t="shared" si="90"/>
        <v>#DIV/0!</v>
      </c>
      <c r="K33" s="85" t="e">
        <f t="shared" si="90"/>
        <v>#DIV/0!</v>
      </c>
      <c r="L33" s="85" t="e">
        <f t="shared" si="90"/>
        <v>#DIV/0!</v>
      </c>
      <c r="M33" s="85" t="e">
        <f t="shared" si="90"/>
        <v>#DIV/0!</v>
      </c>
      <c r="N33" s="85" t="e">
        <f t="shared" si="90"/>
        <v>#DIV/0!</v>
      </c>
      <c r="O33" s="86" t="e">
        <f t="shared" ref="O33" si="93">O32/O$5</f>
        <v>#DIV/0!</v>
      </c>
    </row>
    <row r="34" spans="2:15" s="110" customFormat="1" ht="7.5" customHeight="1" thickBot="1">
      <c r="B34" s="114"/>
      <c r="C34" s="115"/>
      <c r="D34" s="116"/>
      <c r="E34" s="116"/>
      <c r="F34" s="117"/>
      <c r="G34" s="117"/>
      <c r="H34" s="117"/>
      <c r="I34" s="117"/>
      <c r="J34" s="117"/>
      <c r="K34" s="117"/>
      <c r="L34" s="117"/>
      <c r="M34" s="117"/>
      <c r="N34" s="117"/>
      <c r="O34" s="118"/>
    </row>
    <row r="35" spans="2:15" s="51" customFormat="1" ht="6" customHeight="1">
      <c r="B35" s="52"/>
      <c r="C35" s="119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2:15" ht="15" customHeight="1" thickBot="1">
      <c r="K36" s="120"/>
      <c r="L36" s="120"/>
      <c r="M36" s="120"/>
      <c r="N36" s="120"/>
      <c r="O36" s="120"/>
    </row>
    <row r="37" spans="2:15" ht="15" customHeight="1" thickBot="1">
      <c r="B37" s="123"/>
      <c r="C37" s="124" t="s">
        <v>320</v>
      </c>
      <c r="D37" s="125">
        <f>IFERROR((D14+D16+D18+D30)/(D13-D21-D23-D25)/365*10^5/'Plan Working A'!E279,0)</f>
        <v>0</v>
      </c>
      <c r="E37" s="125">
        <f>IFERROR((E14+E16+E18+E30)/(E13-E21-E23-E25)/365*10^5/'Plan Working A'!F279,0)</f>
        <v>0</v>
      </c>
      <c r="F37" s="125">
        <f>IFERROR((F14+F16+F18+F30)/(F13-F21-F23-F25)/365*10^5/'Plan Working A'!G279,0)</f>
        <v>0</v>
      </c>
      <c r="G37" s="125">
        <f>IFERROR((G14+G16+G18+G30)/(G13-G21-G23-G25)/365*10^5/'Plan Working A'!H279,0)</f>
        <v>0</v>
      </c>
      <c r="H37" s="125">
        <f>IFERROR((H14+H16+H18+H30)/(H13-H21-H23-H25)/365*10^5/'Plan Working A'!I279,0)</f>
        <v>0</v>
      </c>
      <c r="I37" s="125">
        <f>IFERROR((I14+I16+I18+I30)/(I13-I21-I23-I25)/365*10^5/'Plan Working A'!J279,0)</f>
        <v>0</v>
      </c>
      <c r="J37" s="125">
        <f>IFERROR((J14+J16+J18+J30)/(J13-J21-J23-J25)/365*10^5/'Plan Working A'!K279,0)</f>
        <v>0</v>
      </c>
      <c r="K37" s="125">
        <f>IFERROR((K14+K16+K18+K30)/(K13-K21-K23-K25)/365*10^5/'Plan Working A'!L279,0)</f>
        <v>0</v>
      </c>
      <c r="L37" s="125">
        <f>IFERROR((L14+L16+L18+L30)/(L13-L21-L23-L25)/365*10^5/'Plan Working A'!M279,0)</f>
        <v>0</v>
      </c>
      <c r="M37" s="125">
        <f>IFERROR((M14+M16+M18+M30)/(M13-M21-M23-M25)/365*10^5/'Plan Working A'!N279,0)</f>
        <v>0</v>
      </c>
      <c r="N37" s="125">
        <f>IFERROR((N14+N16+N18+N30)/(N13-N21-N23-N25)/365*10^5/'Plan Working A'!O279,0)</f>
        <v>0</v>
      </c>
      <c r="O37" s="126">
        <f>IFERROR((O14+O16+O18+O30)/(O13-O21-O23-O25)/365*10^5/'Plan Working A'!P279,0)</f>
        <v>0</v>
      </c>
    </row>
    <row r="38" spans="2:15" ht="15" customHeight="1">
      <c r="K38" s="120"/>
      <c r="L38" s="120"/>
      <c r="M38" s="120"/>
      <c r="N38" s="120"/>
      <c r="O38" s="120"/>
    </row>
    <row r="39" spans="2:15" ht="15" customHeight="1">
      <c r="K39" s="120"/>
      <c r="L39" s="120"/>
      <c r="M39" s="120"/>
      <c r="N39" s="120"/>
      <c r="O39" s="120"/>
    </row>
  </sheetData>
  <sheetProtection selectLockedCells="1" selectUnlockedCells="1"/>
  <pageMargins left="0.196527777777778" right="0.156944444444444" top="0.35416666666666702" bottom="0.118055555555556" header="0.35416666666666702" footer="0.118055555555556"/>
  <pageSetup paperSize="9" scale="79" orientation="landscape" horizontalDpi="360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B1:O45"/>
  <sheetViews>
    <sheetView showGridLines="0" zoomScale="80" zoomScaleNormal="80" zoomScaleSheetLayoutView="100" workbookViewId="0">
      <pane xSplit="3" ySplit="6" topLeftCell="D23" activePane="bottomRight" state="frozen"/>
      <selection pane="topRight" activeCell="D1" sqref="D1"/>
      <selection pane="bottomLeft" activeCell="A7" sqref="A7"/>
      <selection pane="bottomRight" activeCell="C32" sqref="C32"/>
    </sheetView>
  </sheetViews>
  <sheetFormatPr defaultColWidth="9.77734375" defaultRowHeight="15" customHeight="1"/>
  <cols>
    <col min="1" max="1" width="3" style="122" customWidth="1"/>
    <col min="2" max="2" width="3.77734375" style="120" customWidth="1"/>
    <col min="3" max="3" width="20.33203125" style="121" customWidth="1"/>
    <col min="4" max="10" width="10.33203125" style="120" customWidth="1"/>
    <col min="11" max="15" width="10.33203125" style="122" customWidth="1"/>
    <col min="16" max="228" width="9.77734375" style="122"/>
    <col min="229" max="229" width="14.21875" style="122" customWidth="1"/>
    <col min="230" max="230" width="10.21875" style="122" customWidth="1"/>
    <col min="231" max="231" width="4.6640625" style="122" customWidth="1"/>
    <col min="232" max="232" width="10" style="122" customWidth="1"/>
    <col min="233" max="233" width="4.6640625" style="122" customWidth="1"/>
    <col min="234" max="234" width="9.44140625" style="122" customWidth="1"/>
    <col min="235" max="235" width="5.33203125" style="122" customWidth="1"/>
    <col min="236" max="236" width="9.44140625" style="122" customWidth="1"/>
    <col min="237" max="237" width="6.21875" style="122" customWidth="1"/>
    <col min="238" max="238" width="9.44140625" style="122" customWidth="1"/>
    <col min="239" max="239" width="6" style="122" customWidth="1"/>
    <col min="240" max="240" width="9.44140625" style="122" customWidth="1"/>
    <col min="241" max="241" width="6" style="122" customWidth="1"/>
    <col min="242" max="242" width="9.77734375" style="122" customWidth="1"/>
    <col min="243" max="243" width="6" style="122" customWidth="1"/>
    <col min="244" max="244" width="50.44140625" style="122" customWidth="1"/>
    <col min="245" max="484" width="9.77734375" style="122"/>
    <col min="485" max="485" width="14.21875" style="122" customWidth="1"/>
    <col min="486" max="486" width="10.21875" style="122" customWidth="1"/>
    <col min="487" max="487" width="4.6640625" style="122" customWidth="1"/>
    <col min="488" max="488" width="10" style="122" customWidth="1"/>
    <col min="489" max="489" width="4.6640625" style="122" customWidth="1"/>
    <col min="490" max="490" width="9.44140625" style="122" customWidth="1"/>
    <col min="491" max="491" width="5.33203125" style="122" customWidth="1"/>
    <col min="492" max="492" width="9.44140625" style="122" customWidth="1"/>
    <col min="493" max="493" width="6.21875" style="122" customWidth="1"/>
    <col min="494" max="494" width="9.44140625" style="122" customWidth="1"/>
    <col min="495" max="495" width="6" style="122" customWidth="1"/>
    <col min="496" max="496" width="9.44140625" style="122" customWidth="1"/>
    <col min="497" max="497" width="6" style="122" customWidth="1"/>
    <col min="498" max="498" width="9.77734375" style="122" customWidth="1"/>
    <col min="499" max="499" width="6" style="122" customWidth="1"/>
    <col min="500" max="500" width="50.44140625" style="122" customWidth="1"/>
    <col min="501" max="740" width="9.77734375" style="122"/>
    <col min="741" max="741" width="14.21875" style="122" customWidth="1"/>
    <col min="742" max="742" width="10.21875" style="122" customWidth="1"/>
    <col min="743" max="743" width="4.6640625" style="122" customWidth="1"/>
    <col min="744" max="744" width="10" style="122" customWidth="1"/>
    <col min="745" max="745" width="4.6640625" style="122" customWidth="1"/>
    <col min="746" max="746" width="9.44140625" style="122" customWidth="1"/>
    <col min="747" max="747" width="5.33203125" style="122" customWidth="1"/>
    <col min="748" max="748" width="9.44140625" style="122" customWidth="1"/>
    <col min="749" max="749" width="6.21875" style="122" customWidth="1"/>
    <col min="750" max="750" width="9.44140625" style="122" customWidth="1"/>
    <col min="751" max="751" width="6" style="122" customWidth="1"/>
    <col min="752" max="752" width="9.44140625" style="122" customWidth="1"/>
    <col min="753" max="753" width="6" style="122" customWidth="1"/>
    <col min="754" max="754" width="9.77734375" style="122" customWidth="1"/>
    <col min="755" max="755" width="6" style="122" customWidth="1"/>
    <col min="756" max="756" width="50.44140625" style="122" customWidth="1"/>
    <col min="757" max="996" width="9.77734375" style="122"/>
    <col min="997" max="997" width="14.21875" style="122" customWidth="1"/>
    <col min="998" max="998" width="10.21875" style="122" customWidth="1"/>
    <col min="999" max="999" width="4.6640625" style="122" customWidth="1"/>
    <col min="1000" max="1000" width="10" style="122" customWidth="1"/>
    <col min="1001" max="1001" width="4.6640625" style="122" customWidth="1"/>
    <col min="1002" max="1002" width="9.44140625" style="122" customWidth="1"/>
    <col min="1003" max="1003" width="5.33203125" style="122" customWidth="1"/>
    <col min="1004" max="1004" width="9.44140625" style="122" customWidth="1"/>
    <col min="1005" max="1005" width="6.21875" style="122" customWidth="1"/>
    <col min="1006" max="1006" width="9.44140625" style="122" customWidth="1"/>
    <col min="1007" max="1007" width="6" style="122" customWidth="1"/>
    <col min="1008" max="1008" width="9.44140625" style="122" customWidth="1"/>
    <col min="1009" max="1009" width="6" style="122" customWidth="1"/>
    <col min="1010" max="1010" width="9.77734375" style="122" customWidth="1"/>
    <col min="1011" max="1011" width="6" style="122" customWidth="1"/>
    <col min="1012" max="1012" width="50.44140625" style="122" customWidth="1"/>
    <col min="1013" max="1252" width="9.77734375" style="122"/>
    <col min="1253" max="1253" width="14.21875" style="122" customWidth="1"/>
    <col min="1254" max="1254" width="10.21875" style="122" customWidth="1"/>
    <col min="1255" max="1255" width="4.6640625" style="122" customWidth="1"/>
    <col min="1256" max="1256" width="10" style="122" customWidth="1"/>
    <col min="1257" max="1257" width="4.6640625" style="122" customWidth="1"/>
    <col min="1258" max="1258" width="9.44140625" style="122" customWidth="1"/>
    <col min="1259" max="1259" width="5.33203125" style="122" customWidth="1"/>
    <col min="1260" max="1260" width="9.44140625" style="122" customWidth="1"/>
    <col min="1261" max="1261" width="6.21875" style="122" customWidth="1"/>
    <col min="1262" max="1262" width="9.44140625" style="122" customWidth="1"/>
    <col min="1263" max="1263" width="6" style="122" customWidth="1"/>
    <col min="1264" max="1264" width="9.44140625" style="122" customWidth="1"/>
    <col min="1265" max="1265" width="6" style="122" customWidth="1"/>
    <col min="1266" max="1266" width="9.77734375" style="122" customWidth="1"/>
    <col min="1267" max="1267" width="6" style="122" customWidth="1"/>
    <col min="1268" max="1268" width="50.44140625" style="122" customWidth="1"/>
    <col min="1269" max="1508" width="9.77734375" style="122"/>
    <col min="1509" max="1509" width="14.21875" style="122" customWidth="1"/>
    <col min="1510" max="1510" width="10.21875" style="122" customWidth="1"/>
    <col min="1511" max="1511" width="4.6640625" style="122" customWidth="1"/>
    <col min="1512" max="1512" width="10" style="122" customWidth="1"/>
    <col min="1513" max="1513" width="4.6640625" style="122" customWidth="1"/>
    <col min="1514" max="1514" width="9.44140625" style="122" customWidth="1"/>
    <col min="1515" max="1515" width="5.33203125" style="122" customWidth="1"/>
    <col min="1516" max="1516" width="9.44140625" style="122" customWidth="1"/>
    <col min="1517" max="1517" width="6.21875" style="122" customWidth="1"/>
    <col min="1518" max="1518" width="9.44140625" style="122" customWidth="1"/>
    <col min="1519" max="1519" width="6" style="122" customWidth="1"/>
    <col min="1520" max="1520" width="9.44140625" style="122" customWidth="1"/>
    <col min="1521" max="1521" width="6" style="122" customWidth="1"/>
    <col min="1522" max="1522" width="9.77734375" style="122" customWidth="1"/>
    <col min="1523" max="1523" width="6" style="122" customWidth="1"/>
    <col min="1524" max="1524" width="50.44140625" style="122" customWidth="1"/>
    <col min="1525" max="1764" width="9.77734375" style="122"/>
    <col min="1765" max="1765" width="14.21875" style="122" customWidth="1"/>
    <col min="1766" max="1766" width="10.21875" style="122" customWidth="1"/>
    <col min="1767" max="1767" width="4.6640625" style="122" customWidth="1"/>
    <col min="1768" max="1768" width="10" style="122" customWidth="1"/>
    <col min="1769" max="1769" width="4.6640625" style="122" customWidth="1"/>
    <col min="1770" max="1770" width="9.44140625" style="122" customWidth="1"/>
    <col min="1771" max="1771" width="5.33203125" style="122" customWidth="1"/>
    <col min="1772" max="1772" width="9.44140625" style="122" customWidth="1"/>
    <col min="1773" max="1773" width="6.21875" style="122" customWidth="1"/>
    <col min="1774" max="1774" width="9.44140625" style="122" customWidth="1"/>
    <col min="1775" max="1775" width="6" style="122" customWidth="1"/>
    <col min="1776" max="1776" width="9.44140625" style="122" customWidth="1"/>
    <col min="1777" max="1777" width="6" style="122" customWidth="1"/>
    <col min="1778" max="1778" width="9.77734375" style="122" customWidth="1"/>
    <col min="1779" max="1779" width="6" style="122" customWidth="1"/>
    <col min="1780" max="1780" width="50.44140625" style="122" customWidth="1"/>
    <col min="1781" max="2020" width="9.77734375" style="122"/>
    <col min="2021" max="2021" width="14.21875" style="122" customWidth="1"/>
    <col min="2022" max="2022" width="10.21875" style="122" customWidth="1"/>
    <col min="2023" max="2023" width="4.6640625" style="122" customWidth="1"/>
    <col min="2024" max="2024" width="10" style="122" customWidth="1"/>
    <col min="2025" max="2025" width="4.6640625" style="122" customWidth="1"/>
    <col min="2026" max="2026" width="9.44140625" style="122" customWidth="1"/>
    <col min="2027" max="2027" width="5.33203125" style="122" customWidth="1"/>
    <col min="2028" max="2028" width="9.44140625" style="122" customWidth="1"/>
    <col min="2029" max="2029" width="6.21875" style="122" customWidth="1"/>
    <col min="2030" max="2030" width="9.44140625" style="122" customWidth="1"/>
    <col min="2031" max="2031" width="6" style="122" customWidth="1"/>
    <col min="2032" max="2032" width="9.44140625" style="122" customWidth="1"/>
    <col min="2033" max="2033" width="6" style="122" customWidth="1"/>
    <col min="2034" max="2034" width="9.77734375" style="122" customWidth="1"/>
    <col min="2035" max="2035" width="6" style="122" customWidth="1"/>
    <col min="2036" max="2036" width="50.44140625" style="122" customWidth="1"/>
    <col min="2037" max="2276" width="9.77734375" style="122"/>
    <col min="2277" max="2277" width="14.21875" style="122" customWidth="1"/>
    <col min="2278" max="2278" width="10.21875" style="122" customWidth="1"/>
    <col min="2279" max="2279" width="4.6640625" style="122" customWidth="1"/>
    <col min="2280" max="2280" width="10" style="122" customWidth="1"/>
    <col min="2281" max="2281" width="4.6640625" style="122" customWidth="1"/>
    <col min="2282" max="2282" width="9.44140625" style="122" customWidth="1"/>
    <col min="2283" max="2283" width="5.33203125" style="122" customWidth="1"/>
    <col min="2284" max="2284" width="9.44140625" style="122" customWidth="1"/>
    <col min="2285" max="2285" width="6.21875" style="122" customWidth="1"/>
    <col min="2286" max="2286" width="9.44140625" style="122" customWidth="1"/>
    <col min="2287" max="2287" width="6" style="122" customWidth="1"/>
    <col min="2288" max="2288" width="9.44140625" style="122" customWidth="1"/>
    <col min="2289" max="2289" width="6" style="122" customWidth="1"/>
    <col min="2290" max="2290" width="9.77734375" style="122" customWidth="1"/>
    <col min="2291" max="2291" width="6" style="122" customWidth="1"/>
    <col min="2292" max="2292" width="50.44140625" style="122" customWidth="1"/>
    <col min="2293" max="2532" width="9.77734375" style="122"/>
    <col min="2533" max="2533" width="14.21875" style="122" customWidth="1"/>
    <col min="2534" max="2534" width="10.21875" style="122" customWidth="1"/>
    <col min="2535" max="2535" width="4.6640625" style="122" customWidth="1"/>
    <col min="2536" max="2536" width="10" style="122" customWidth="1"/>
    <col min="2537" max="2537" width="4.6640625" style="122" customWidth="1"/>
    <col min="2538" max="2538" width="9.44140625" style="122" customWidth="1"/>
    <col min="2539" max="2539" width="5.33203125" style="122" customWidth="1"/>
    <col min="2540" max="2540" width="9.44140625" style="122" customWidth="1"/>
    <col min="2541" max="2541" width="6.21875" style="122" customWidth="1"/>
    <col min="2542" max="2542" width="9.44140625" style="122" customWidth="1"/>
    <col min="2543" max="2543" width="6" style="122" customWidth="1"/>
    <col min="2544" max="2544" width="9.44140625" style="122" customWidth="1"/>
    <col min="2545" max="2545" width="6" style="122" customWidth="1"/>
    <col min="2546" max="2546" width="9.77734375" style="122" customWidth="1"/>
    <col min="2547" max="2547" width="6" style="122" customWidth="1"/>
    <col min="2548" max="2548" width="50.44140625" style="122" customWidth="1"/>
    <col min="2549" max="2788" width="9.77734375" style="122"/>
    <col min="2789" max="2789" width="14.21875" style="122" customWidth="1"/>
    <col min="2790" max="2790" width="10.21875" style="122" customWidth="1"/>
    <col min="2791" max="2791" width="4.6640625" style="122" customWidth="1"/>
    <col min="2792" max="2792" width="10" style="122" customWidth="1"/>
    <col min="2793" max="2793" width="4.6640625" style="122" customWidth="1"/>
    <col min="2794" max="2794" width="9.44140625" style="122" customWidth="1"/>
    <col min="2795" max="2795" width="5.33203125" style="122" customWidth="1"/>
    <col min="2796" max="2796" width="9.44140625" style="122" customWidth="1"/>
    <col min="2797" max="2797" width="6.21875" style="122" customWidth="1"/>
    <col min="2798" max="2798" width="9.44140625" style="122" customWidth="1"/>
    <col min="2799" max="2799" width="6" style="122" customWidth="1"/>
    <col min="2800" max="2800" width="9.44140625" style="122" customWidth="1"/>
    <col min="2801" max="2801" width="6" style="122" customWidth="1"/>
    <col min="2802" max="2802" width="9.77734375" style="122" customWidth="1"/>
    <col min="2803" max="2803" width="6" style="122" customWidth="1"/>
    <col min="2804" max="2804" width="50.44140625" style="122" customWidth="1"/>
    <col min="2805" max="3044" width="9.77734375" style="122"/>
    <col min="3045" max="3045" width="14.21875" style="122" customWidth="1"/>
    <col min="3046" max="3046" width="10.21875" style="122" customWidth="1"/>
    <col min="3047" max="3047" width="4.6640625" style="122" customWidth="1"/>
    <col min="3048" max="3048" width="10" style="122" customWidth="1"/>
    <col min="3049" max="3049" width="4.6640625" style="122" customWidth="1"/>
    <col min="3050" max="3050" width="9.44140625" style="122" customWidth="1"/>
    <col min="3051" max="3051" width="5.33203125" style="122" customWidth="1"/>
    <col min="3052" max="3052" width="9.44140625" style="122" customWidth="1"/>
    <col min="3053" max="3053" width="6.21875" style="122" customWidth="1"/>
    <col min="3054" max="3054" width="9.44140625" style="122" customWidth="1"/>
    <col min="3055" max="3055" width="6" style="122" customWidth="1"/>
    <col min="3056" max="3056" width="9.44140625" style="122" customWidth="1"/>
    <col min="3057" max="3057" width="6" style="122" customWidth="1"/>
    <col min="3058" max="3058" width="9.77734375" style="122" customWidth="1"/>
    <col min="3059" max="3059" width="6" style="122" customWidth="1"/>
    <col min="3060" max="3060" width="50.44140625" style="122" customWidth="1"/>
    <col min="3061" max="3300" width="9.77734375" style="122"/>
    <col min="3301" max="3301" width="14.21875" style="122" customWidth="1"/>
    <col min="3302" max="3302" width="10.21875" style="122" customWidth="1"/>
    <col min="3303" max="3303" width="4.6640625" style="122" customWidth="1"/>
    <col min="3304" max="3304" width="10" style="122" customWidth="1"/>
    <col min="3305" max="3305" width="4.6640625" style="122" customWidth="1"/>
    <col min="3306" max="3306" width="9.44140625" style="122" customWidth="1"/>
    <col min="3307" max="3307" width="5.33203125" style="122" customWidth="1"/>
    <col min="3308" max="3308" width="9.44140625" style="122" customWidth="1"/>
    <col min="3309" max="3309" width="6.21875" style="122" customWidth="1"/>
    <col min="3310" max="3310" width="9.44140625" style="122" customWidth="1"/>
    <col min="3311" max="3311" width="6" style="122" customWidth="1"/>
    <col min="3312" max="3312" width="9.44140625" style="122" customWidth="1"/>
    <col min="3313" max="3313" width="6" style="122" customWidth="1"/>
    <col min="3314" max="3314" width="9.77734375" style="122" customWidth="1"/>
    <col min="3315" max="3315" width="6" style="122" customWidth="1"/>
    <col min="3316" max="3316" width="50.44140625" style="122" customWidth="1"/>
    <col min="3317" max="3556" width="9.77734375" style="122"/>
    <col min="3557" max="3557" width="14.21875" style="122" customWidth="1"/>
    <col min="3558" max="3558" width="10.21875" style="122" customWidth="1"/>
    <col min="3559" max="3559" width="4.6640625" style="122" customWidth="1"/>
    <col min="3560" max="3560" width="10" style="122" customWidth="1"/>
    <col min="3561" max="3561" width="4.6640625" style="122" customWidth="1"/>
    <col min="3562" max="3562" width="9.44140625" style="122" customWidth="1"/>
    <col min="3563" max="3563" width="5.33203125" style="122" customWidth="1"/>
    <col min="3564" max="3564" width="9.44140625" style="122" customWidth="1"/>
    <col min="3565" max="3565" width="6.21875" style="122" customWidth="1"/>
    <col min="3566" max="3566" width="9.44140625" style="122" customWidth="1"/>
    <col min="3567" max="3567" width="6" style="122" customWidth="1"/>
    <col min="3568" max="3568" width="9.44140625" style="122" customWidth="1"/>
    <col min="3569" max="3569" width="6" style="122" customWidth="1"/>
    <col min="3570" max="3570" width="9.77734375" style="122" customWidth="1"/>
    <col min="3571" max="3571" width="6" style="122" customWidth="1"/>
    <col min="3572" max="3572" width="50.44140625" style="122" customWidth="1"/>
    <col min="3573" max="3812" width="9.77734375" style="122"/>
    <col min="3813" max="3813" width="14.21875" style="122" customWidth="1"/>
    <col min="3814" max="3814" width="10.21875" style="122" customWidth="1"/>
    <col min="3815" max="3815" width="4.6640625" style="122" customWidth="1"/>
    <col min="3816" max="3816" width="10" style="122" customWidth="1"/>
    <col min="3817" max="3817" width="4.6640625" style="122" customWidth="1"/>
    <col min="3818" max="3818" width="9.44140625" style="122" customWidth="1"/>
    <col min="3819" max="3819" width="5.33203125" style="122" customWidth="1"/>
    <col min="3820" max="3820" width="9.44140625" style="122" customWidth="1"/>
    <col min="3821" max="3821" width="6.21875" style="122" customWidth="1"/>
    <col min="3822" max="3822" width="9.44140625" style="122" customWidth="1"/>
    <col min="3823" max="3823" width="6" style="122" customWidth="1"/>
    <col min="3824" max="3824" width="9.44140625" style="122" customWidth="1"/>
    <col min="3825" max="3825" width="6" style="122" customWidth="1"/>
    <col min="3826" max="3826" width="9.77734375" style="122" customWidth="1"/>
    <col min="3827" max="3827" width="6" style="122" customWidth="1"/>
    <col min="3828" max="3828" width="50.44140625" style="122" customWidth="1"/>
    <col min="3829" max="4068" width="9.77734375" style="122"/>
    <col min="4069" max="4069" width="14.21875" style="122" customWidth="1"/>
    <col min="4070" max="4070" width="10.21875" style="122" customWidth="1"/>
    <col min="4071" max="4071" width="4.6640625" style="122" customWidth="1"/>
    <col min="4072" max="4072" width="10" style="122" customWidth="1"/>
    <col min="4073" max="4073" width="4.6640625" style="122" customWidth="1"/>
    <col min="4074" max="4074" width="9.44140625" style="122" customWidth="1"/>
    <col min="4075" max="4075" width="5.33203125" style="122" customWidth="1"/>
    <col min="4076" max="4076" width="9.44140625" style="122" customWidth="1"/>
    <col min="4077" max="4077" width="6.21875" style="122" customWidth="1"/>
    <col min="4078" max="4078" width="9.44140625" style="122" customWidth="1"/>
    <col min="4079" max="4079" width="6" style="122" customWidth="1"/>
    <col min="4080" max="4080" width="9.44140625" style="122" customWidth="1"/>
    <col min="4081" max="4081" width="6" style="122" customWidth="1"/>
    <col min="4082" max="4082" width="9.77734375" style="122" customWidth="1"/>
    <col min="4083" max="4083" width="6" style="122" customWidth="1"/>
    <col min="4084" max="4084" width="50.44140625" style="122" customWidth="1"/>
    <col min="4085" max="4324" width="9.77734375" style="122"/>
    <col min="4325" max="4325" width="14.21875" style="122" customWidth="1"/>
    <col min="4326" max="4326" width="10.21875" style="122" customWidth="1"/>
    <col min="4327" max="4327" width="4.6640625" style="122" customWidth="1"/>
    <col min="4328" max="4328" width="10" style="122" customWidth="1"/>
    <col min="4329" max="4329" width="4.6640625" style="122" customWidth="1"/>
    <col min="4330" max="4330" width="9.44140625" style="122" customWidth="1"/>
    <col min="4331" max="4331" width="5.33203125" style="122" customWidth="1"/>
    <col min="4332" max="4332" width="9.44140625" style="122" customWidth="1"/>
    <col min="4333" max="4333" width="6.21875" style="122" customWidth="1"/>
    <col min="4334" max="4334" width="9.44140625" style="122" customWidth="1"/>
    <col min="4335" max="4335" width="6" style="122" customWidth="1"/>
    <col min="4336" max="4336" width="9.44140625" style="122" customWidth="1"/>
    <col min="4337" max="4337" width="6" style="122" customWidth="1"/>
    <col min="4338" max="4338" width="9.77734375" style="122" customWidth="1"/>
    <col min="4339" max="4339" width="6" style="122" customWidth="1"/>
    <col min="4340" max="4340" width="50.44140625" style="122" customWidth="1"/>
    <col min="4341" max="4580" width="9.77734375" style="122"/>
    <col min="4581" max="4581" width="14.21875" style="122" customWidth="1"/>
    <col min="4582" max="4582" width="10.21875" style="122" customWidth="1"/>
    <col min="4583" max="4583" width="4.6640625" style="122" customWidth="1"/>
    <col min="4584" max="4584" width="10" style="122" customWidth="1"/>
    <col min="4585" max="4585" width="4.6640625" style="122" customWidth="1"/>
    <col min="4586" max="4586" width="9.44140625" style="122" customWidth="1"/>
    <col min="4587" max="4587" width="5.33203125" style="122" customWidth="1"/>
    <col min="4588" max="4588" width="9.44140625" style="122" customWidth="1"/>
    <col min="4589" max="4589" width="6.21875" style="122" customWidth="1"/>
    <col min="4590" max="4590" width="9.44140625" style="122" customWidth="1"/>
    <col min="4591" max="4591" width="6" style="122" customWidth="1"/>
    <col min="4592" max="4592" width="9.44140625" style="122" customWidth="1"/>
    <col min="4593" max="4593" width="6" style="122" customWidth="1"/>
    <col min="4594" max="4594" width="9.77734375" style="122" customWidth="1"/>
    <col min="4595" max="4595" width="6" style="122" customWidth="1"/>
    <col min="4596" max="4596" width="50.44140625" style="122" customWidth="1"/>
    <col min="4597" max="4836" width="9.77734375" style="122"/>
    <col min="4837" max="4837" width="14.21875" style="122" customWidth="1"/>
    <col min="4838" max="4838" width="10.21875" style="122" customWidth="1"/>
    <col min="4839" max="4839" width="4.6640625" style="122" customWidth="1"/>
    <col min="4840" max="4840" width="10" style="122" customWidth="1"/>
    <col min="4841" max="4841" width="4.6640625" style="122" customWidth="1"/>
    <col min="4842" max="4842" width="9.44140625" style="122" customWidth="1"/>
    <col min="4843" max="4843" width="5.33203125" style="122" customWidth="1"/>
    <col min="4844" max="4844" width="9.44140625" style="122" customWidth="1"/>
    <col min="4845" max="4845" width="6.21875" style="122" customWidth="1"/>
    <col min="4846" max="4846" width="9.44140625" style="122" customWidth="1"/>
    <col min="4847" max="4847" width="6" style="122" customWidth="1"/>
    <col min="4848" max="4848" width="9.44140625" style="122" customWidth="1"/>
    <col min="4849" max="4849" width="6" style="122" customWidth="1"/>
    <col min="4850" max="4850" width="9.77734375" style="122" customWidth="1"/>
    <col min="4851" max="4851" width="6" style="122" customWidth="1"/>
    <col min="4852" max="4852" width="50.44140625" style="122" customWidth="1"/>
    <col min="4853" max="5092" width="9.77734375" style="122"/>
    <col min="5093" max="5093" width="14.21875" style="122" customWidth="1"/>
    <col min="5094" max="5094" width="10.21875" style="122" customWidth="1"/>
    <col min="5095" max="5095" width="4.6640625" style="122" customWidth="1"/>
    <col min="5096" max="5096" width="10" style="122" customWidth="1"/>
    <col min="5097" max="5097" width="4.6640625" style="122" customWidth="1"/>
    <col min="5098" max="5098" width="9.44140625" style="122" customWidth="1"/>
    <col min="5099" max="5099" width="5.33203125" style="122" customWidth="1"/>
    <col min="5100" max="5100" width="9.44140625" style="122" customWidth="1"/>
    <col min="5101" max="5101" width="6.21875" style="122" customWidth="1"/>
    <col min="5102" max="5102" width="9.44140625" style="122" customWidth="1"/>
    <col min="5103" max="5103" width="6" style="122" customWidth="1"/>
    <col min="5104" max="5104" width="9.44140625" style="122" customWidth="1"/>
    <col min="5105" max="5105" width="6" style="122" customWidth="1"/>
    <col min="5106" max="5106" width="9.77734375" style="122" customWidth="1"/>
    <col min="5107" max="5107" width="6" style="122" customWidth="1"/>
    <col min="5108" max="5108" width="50.44140625" style="122" customWidth="1"/>
    <col min="5109" max="5348" width="9.77734375" style="122"/>
    <col min="5349" max="5349" width="14.21875" style="122" customWidth="1"/>
    <col min="5350" max="5350" width="10.21875" style="122" customWidth="1"/>
    <col min="5351" max="5351" width="4.6640625" style="122" customWidth="1"/>
    <col min="5352" max="5352" width="10" style="122" customWidth="1"/>
    <col min="5353" max="5353" width="4.6640625" style="122" customWidth="1"/>
    <col min="5354" max="5354" width="9.44140625" style="122" customWidth="1"/>
    <col min="5355" max="5355" width="5.33203125" style="122" customWidth="1"/>
    <col min="5356" max="5356" width="9.44140625" style="122" customWidth="1"/>
    <col min="5357" max="5357" width="6.21875" style="122" customWidth="1"/>
    <col min="5358" max="5358" width="9.44140625" style="122" customWidth="1"/>
    <col min="5359" max="5359" width="6" style="122" customWidth="1"/>
    <col min="5360" max="5360" width="9.44140625" style="122" customWidth="1"/>
    <col min="5361" max="5361" width="6" style="122" customWidth="1"/>
    <col min="5362" max="5362" width="9.77734375" style="122" customWidth="1"/>
    <col min="5363" max="5363" width="6" style="122" customWidth="1"/>
    <col min="5364" max="5364" width="50.44140625" style="122" customWidth="1"/>
    <col min="5365" max="5604" width="9.77734375" style="122"/>
    <col min="5605" max="5605" width="14.21875" style="122" customWidth="1"/>
    <col min="5606" max="5606" width="10.21875" style="122" customWidth="1"/>
    <col min="5607" max="5607" width="4.6640625" style="122" customWidth="1"/>
    <col min="5608" max="5608" width="10" style="122" customWidth="1"/>
    <col min="5609" max="5609" width="4.6640625" style="122" customWidth="1"/>
    <col min="5610" max="5610" width="9.44140625" style="122" customWidth="1"/>
    <col min="5611" max="5611" width="5.33203125" style="122" customWidth="1"/>
    <col min="5612" max="5612" width="9.44140625" style="122" customWidth="1"/>
    <col min="5613" max="5613" width="6.21875" style="122" customWidth="1"/>
    <col min="5614" max="5614" width="9.44140625" style="122" customWidth="1"/>
    <col min="5615" max="5615" width="6" style="122" customWidth="1"/>
    <col min="5616" max="5616" width="9.44140625" style="122" customWidth="1"/>
    <col min="5617" max="5617" width="6" style="122" customWidth="1"/>
    <col min="5618" max="5618" width="9.77734375" style="122" customWidth="1"/>
    <col min="5619" max="5619" width="6" style="122" customWidth="1"/>
    <col min="5620" max="5620" width="50.44140625" style="122" customWidth="1"/>
    <col min="5621" max="5860" width="9.77734375" style="122"/>
    <col min="5861" max="5861" width="14.21875" style="122" customWidth="1"/>
    <col min="5862" max="5862" width="10.21875" style="122" customWidth="1"/>
    <col min="5863" max="5863" width="4.6640625" style="122" customWidth="1"/>
    <col min="5864" max="5864" width="10" style="122" customWidth="1"/>
    <col min="5865" max="5865" width="4.6640625" style="122" customWidth="1"/>
    <col min="5866" max="5866" width="9.44140625" style="122" customWidth="1"/>
    <col min="5867" max="5867" width="5.33203125" style="122" customWidth="1"/>
    <col min="5868" max="5868" width="9.44140625" style="122" customWidth="1"/>
    <col min="5869" max="5869" width="6.21875" style="122" customWidth="1"/>
    <col min="5870" max="5870" width="9.44140625" style="122" customWidth="1"/>
    <col min="5871" max="5871" width="6" style="122" customWidth="1"/>
    <col min="5872" max="5872" width="9.44140625" style="122" customWidth="1"/>
    <col min="5873" max="5873" width="6" style="122" customWidth="1"/>
    <col min="5874" max="5874" width="9.77734375" style="122" customWidth="1"/>
    <col min="5875" max="5875" width="6" style="122" customWidth="1"/>
    <col min="5876" max="5876" width="50.44140625" style="122" customWidth="1"/>
    <col min="5877" max="6116" width="9.77734375" style="122"/>
    <col min="6117" max="6117" width="14.21875" style="122" customWidth="1"/>
    <col min="6118" max="6118" width="10.21875" style="122" customWidth="1"/>
    <col min="6119" max="6119" width="4.6640625" style="122" customWidth="1"/>
    <col min="6120" max="6120" width="10" style="122" customWidth="1"/>
    <col min="6121" max="6121" width="4.6640625" style="122" customWidth="1"/>
    <col min="6122" max="6122" width="9.44140625" style="122" customWidth="1"/>
    <col min="6123" max="6123" width="5.33203125" style="122" customWidth="1"/>
    <col min="6124" max="6124" width="9.44140625" style="122" customWidth="1"/>
    <col min="6125" max="6125" width="6.21875" style="122" customWidth="1"/>
    <col min="6126" max="6126" width="9.44140625" style="122" customWidth="1"/>
    <col min="6127" max="6127" width="6" style="122" customWidth="1"/>
    <col min="6128" max="6128" width="9.44140625" style="122" customWidth="1"/>
    <col min="6129" max="6129" width="6" style="122" customWidth="1"/>
    <col min="6130" max="6130" width="9.77734375" style="122" customWidth="1"/>
    <col min="6131" max="6131" width="6" style="122" customWidth="1"/>
    <col min="6132" max="6132" width="50.44140625" style="122" customWidth="1"/>
    <col min="6133" max="6372" width="9.77734375" style="122"/>
    <col min="6373" max="6373" width="14.21875" style="122" customWidth="1"/>
    <col min="6374" max="6374" width="10.21875" style="122" customWidth="1"/>
    <col min="6375" max="6375" width="4.6640625" style="122" customWidth="1"/>
    <col min="6376" max="6376" width="10" style="122" customWidth="1"/>
    <col min="6377" max="6377" width="4.6640625" style="122" customWidth="1"/>
    <col min="6378" max="6378" width="9.44140625" style="122" customWidth="1"/>
    <col min="6379" max="6379" width="5.33203125" style="122" customWidth="1"/>
    <col min="6380" max="6380" width="9.44140625" style="122" customWidth="1"/>
    <col min="6381" max="6381" width="6.21875" style="122" customWidth="1"/>
    <col min="6382" max="6382" width="9.44140625" style="122" customWidth="1"/>
    <col min="6383" max="6383" width="6" style="122" customWidth="1"/>
    <col min="6384" max="6384" width="9.44140625" style="122" customWidth="1"/>
    <col min="6385" max="6385" width="6" style="122" customWidth="1"/>
    <col min="6386" max="6386" width="9.77734375" style="122" customWidth="1"/>
    <col min="6387" max="6387" width="6" style="122" customWidth="1"/>
    <col min="6388" max="6388" width="50.44140625" style="122" customWidth="1"/>
    <col min="6389" max="6628" width="9.77734375" style="122"/>
    <col min="6629" max="6629" width="14.21875" style="122" customWidth="1"/>
    <col min="6630" max="6630" width="10.21875" style="122" customWidth="1"/>
    <col min="6631" max="6631" width="4.6640625" style="122" customWidth="1"/>
    <col min="6632" max="6632" width="10" style="122" customWidth="1"/>
    <col min="6633" max="6633" width="4.6640625" style="122" customWidth="1"/>
    <col min="6634" max="6634" width="9.44140625" style="122" customWidth="1"/>
    <col min="6635" max="6635" width="5.33203125" style="122" customWidth="1"/>
    <col min="6636" max="6636" width="9.44140625" style="122" customWidth="1"/>
    <col min="6637" max="6637" width="6.21875" style="122" customWidth="1"/>
    <col min="6638" max="6638" width="9.44140625" style="122" customWidth="1"/>
    <col min="6639" max="6639" width="6" style="122" customWidth="1"/>
    <col min="6640" max="6640" width="9.44140625" style="122" customWidth="1"/>
    <col min="6641" max="6641" width="6" style="122" customWidth="1"/>
    <col min="6642" max="6642" width="9.77734375" style="122" customWidth="1"/>
    <col min="6643" max="6643" width="6" style="122" customWidth="1"/>
    <col min="6644" max="6644" width="50.44140625" style="122" customWidth="1"/>
    <col min="6645" max="6884" width="9.77734375" style="122"/>
    <col min="6885" max="6885" width="14.21875" style="122" customWidth="1"/>
    <col min="6886" max="6886" width="10.21875" style="122" customWidth="1"/>
    <col min="6887" max="6887" width="4.6640625" style="122" customWidth="1"/>
    <col min="6888" max="6888" width="10" style="122" customWidth="1"/>
    <col min="6889" max="6889" width="4.6640625" style="122" customWidth="1"/>
    <col min="6890" max="6890" width="9.44140625" style="122" customWidth="1"/>
    <col min="6891" max="6891" width="5.33203125" style="122" customWidth="1"/>
    <col min="6892" max="6892" width="9.44140625" style="122" customWidth="1"/>
    <col min="6893" max="6893" width="6.21875" style="122" customWidth="1"/>
    <col min="6894" max="6894" width="9.44140625" style="122" customWidth="1"/>
    <col min="6895" max="6895" width="6" style="122" customWidth="1"/>
    <col min="6896" max="6896" width="9.44140625" style="122" customWidth="1"/>
    <col min="6897" max="6897" width="6" style="122" customWidth="1"/>
    <col min="6898" max="6898" width="9.77734375" style="122" customWidth="1"/>
    <col min="6899" max="6899" width="6" style="122" customWidth="1"/>
    <col min="6900" max="6900" width="50.44140625" style="122" customWidth="1"/>
    <col min="6901" max="7140" width="9.77734375" style="122"/>
    <col min="7141" max="7141" width="14.21875" style="122" customWidth="1"/>
    <col min="7142" max="7142" width="10.21875" style="122" customWidth="1"/>
    <col min="7143" max="7143" width="4.6640625" style="122" customWidth="1"/>
    <col min="7144" max="7144" width="10" style="122" customWidth="1"/>
    <col min="7145" max="7145" width="4.6640625" style="122" customWidth="1"/>
    <col min="7146" max="7146" width="9.44140625" style="122" customWidth="1"/>
    <col min="7147" max="7147" width="5.33203125" style="122" customWidth="1"/>
    <col min="7148" max="7148" width="9.44140625" style="122" customWidth="1"/>
    <col min="7149" max="7149" width="6.21875" style="122" customWidth="1"/>
    <col min="7150" max="7150" width="9.44140625" style="122" customWidth="1"/>
    <col min="7151" max="7151" width="6" style="122" customWidth="1"/>
    <col min="7152" max="7152" width="9.44140625" style="122" customWidth="1"/>
    <col min="7153" max="7153" width="6" style="122" customWidth="1"/>
    <col min="7154" max="7154" width="9.77734375" style="122" customWidth="1"/>
    <col min="7155" max="7155" width="6" style="122" customWidth="1"/>
    <col min="7156" max="7156" width="50.44140625" style="122" customWidth="1"/>
    <col min="7157" max="7396" width="9.77734375" style="122"/>
    <col min="7397" max="7397" width="14.21875" style="122" customWidth="1"/>
    <col min="7398" max="7398" width="10.21875" style="122" customWidth="1"/>
    <col min="7399" max="7399" width="4.6640625" style="122" customWidth="1"/>
    <col min="7400" max="7400" width="10" style="122" customWidth="1"/>
    <col min="7401" max="7401" width="4.6640625" style="122" customWidth="1"/>
    <col min="7402" max="7402" width="9.44140625" style="122" customWidth="1"/>
    <col min="7403" max="7403" width="5.33203125" style="122" customWidth="1"/>
    <col min="7404" max="7404" width="9.44140625" style="122" customWidth="1"/>
    <col min="7405" max="7405" width="6.21875" style="122" customWidth="1"/>
    <col min="7406" max="7406" width="9.44140625" style="122" customWidth="1"/>
    <col min="7407" max="7407" width="6" style="122" customWidth="1"/>
    <col min="7408" max="7408" width="9.44140625" style="122" customWidth="1"/>
    <col min="7409" max="7409" width="6" style="122" customWidth="1"/>
    <col min="7410" max="7410" width="9.77734375" style="122" customWidth="1"/>
    <col min="7411" max="7411" width="6" style="122" customWidth="1"/>
    <col min="7412" max="7412" width="50.44140625" style="122" customWidth="1"/>
    <col min="7413" max="7652" width="9.77734375" style="122"/>
    <col min="7653" max="7653" width="14.21875" style="122" customWidth="1"/>
    <col min="7654" max="7654" width="10.21875" style="122" customWidth="1"/>
    <col min="7655" max="7655" width="4.6640625" style="122" customWidth="1"/>
    <col min="7656" max="7656" width="10" style="122" customWidth="1"/>
    <col min="7657" max="7657" width="4.6640625" style="122" customWidth="1"/>
    <col min="7658" max="7658" width="9.44140625" style="122" customWidth="1"/>
    <col min="7659" max="7659" width="5.33203125" style="122" customWidth="1"/>
    <col min="7660" max="7660" width="9.44140625" style="122" customWidth="1"/>
    <col min="7661" max="7661" width="6.21875" style="122" customWidth="1"/>
    <col min="7662" max="7662" width="9.44140625" style="122" customWidth="1"/>
    <col min="7663" max="7663" width="6" style="122" customWidth="1"/>
    <col min="7664" max="7664" width="9.44140625" style="122" customWidth="1"/>
    <col min="7665" max="7665" width="6" style="122" customWidth="1"/>
    <col min="7666" max="7666" width="9.77734375" style="122" customWidth="1"/>
    <col min="7667" max="7667" width="6" style="122" customWidth="1"/>
    <col min="7668" max="7668" width="50.44140625" style="122" customWidth="1"/>
    <col min="7669" max="7908" width="9.77734375" style="122"/>
    <col min="7909" max="7909" width="14.21875" style="122" customWidth="1"/>
    <col min="7910" max="7910" width="10.21875" style="122" customWidth="1"/>
    <col min="7911" max="7911" width="4.6640625" style="122" customWidth="1"/>
    <col min="7912" max="7912" width="10" style="122" customWidth="1"/>
    <col min="7913" max="7913" width="4.6640625" style="122" customWidth="1"/>
    <col min="7914" max="7914" width="9.44140625" style="122" customWidth="1"/>
    <col min="7915" max="7915" width="5.33203125" style="122" customWidth="1"/>
    <col min="7916" max="7916" width="9.44140625" style="122" customWidth="1"/>
    <col min="7917" max="7917" width="6.21875" style="122" customWidth="1"/>
    <col min="7918" max="7918" width="9.44140625" style="122" customWidth="1"/>
    <col min="7919" max="7919" width="6" style="122" customWidth="1"/>
    <col min="7920" max="7920" width="9.44140625" style="122" customWidth="1"/>
    <col min="7921" max="7921" width="6" style="122" customWidth="1"/>
    <col min="7922" max="7922" width="9.77734375" style="122" customWidth="1"/>
    <col min="7923" max="7923" width="6" style="122" customWidth="1"/>
    <col min="7924" max="7924" width="50.44140625" style="122" customWidth="1"/>
    <col min="7925" max="8164" width="9.77734375" style="122"/>
    <col min="8165" max="8165" width="14.21875" style="122" customWidth="1"/>
    <col min="8166" max="8166" width="10.21875" style="122" customWidth="1"/>
    <col min="8167" max="8167" width="4.6640625" style="122" customWidth="1"/>
    <col min="8168" max="8168" width="10" style="122" customWidth="1"/>
    <col min="8169" max="8169" width="4.6640625" style="122" customWidth="1"/>
    <col min="8170" max="8170" width="9.44140625" style="122" customWidth="1"/>
    <col min="8171" max="8171" width="5.33203125" style="122" customWidth="1"/>
    <col min="8172" max="8172" width="9.44140625" style="122" customWidth="1"/>
    <col min="8173" max="8173" width="6.21875" style="122" customWidth="1"/>
    <col min="8174" max="8174" width="9.44140625" style="122" customWidth="1"/>
    <col min="8175" max="8175" width="6" style="122" customWidth="1"/>
    <col min="8176" max="8176" width="9.44140625" style="122" customWidth="1"/>
    <col min="8177" max="8177" width="6" style="122" customWidth="1"/>
    <col min="8178" max="8178" width="9.77734375" style="122" customWidth="1"/>
    <col min="8179" max="8179" width="6" style="122" customWidth="1"/>
    <col min="8180" max="8180" width="50.44140625" style="122" customWidth="1"/>
    <col min="8181" max="8420" width="9.77734375" style="122"/>
    <col min="8421" max="8421" width="14.21875" style="122" customWidth="1"/>
    <col min="8422" max="8422" width="10.21875" style="122" customWidth="1"/>
    <col min="8423" max="8423" width="4.6640625" style="122" customWidth="1"/>
    <col min="8424" max="8424" width="10" style="122" customWidth="1"/>
    <col min="8425" max="8425" width="4.6640625" style="122" customWidth="1"/>
    <col min="8426" max="8426" width="9.44140625" style="122" customWidth="1"/>
    <col min="8427" max="8427" width="5.33203125" style="122" customWidth="1"/>
    <col min="8428" max="8428" width="9.44140625" style="122" customWidth="1"/>
    <col min="8429" max="8429" width="6.21875" style="122" customWidth="1"/>
    <col min="8430" max="8430" width="9.44140625" style="122" customWidth="1"/>
    <col min="8431" max="8431" width="6" style="122" customWidth="1"/>
    <col min="8432" max="8432" width="9.44140625" style="122" customWidth="1"/>
    <col min="8433" max="8433" width="6" style="122" customWidth="1"/>
    <col min="8434" max="8434" width="9.77734375" style="122" customWidth="1"/>
    <col min="8435" max="8435" width="6" style="122" customWidth="1"/>
    <col min="8436" max="8436" width="50.44140625" style="122" customWidth="1"/>
    <col min="8437" max="8676" width="9.77734375" style="122"/>
    <col min="8677" max="8677" width="14.21875" style="122" customWidth="1"/>
    <col min="8678" max="8678" width="10.21875" style="122" customWidth="1"/>
    <col min="8679" max="8679" width="4.6640625" style="122" customWidth="1"/>
    <col min="8680" max="8680" width="10" style="122" customWidth="1"/>
    <col min="8681" max="8681" width="4.6640625" style="122" customWidth="1"/>
    <col min="8682" max="8682" width="9.44140625" style="122" customWidth="1"/>
    <col min="8683" max="8683" width="5.33203125" style="122" customWidth="1"/>
    <col min="8684" max="8684" width="9.44140625" style="122" customWidth="1"/>
    <col min="8685" max="8685" width="6.21875" style="122" customWidth="1"/>
    <col min="8686" max="8686" width="9.44140625" style="122" customWidth="1"/>
    <col min="8687" max="8687" width="6" style="122" customWidth="1"/>
    <col min="8688" max="8688" width="9.44140625" style="122" customWidth="1"/>
    <col min="8689" max="8689" width="6" style="122" customWidth="1"/>
    <col min="8690" max="8690" width="9.77734375" style="122" customWidth="1"/>
    <col min="8691" max="8691" width="6" style="122" customWidth="1"/>
    <col min="8692" max="8692" width="50.44140625" style="122" customWidth="1"/>
    <col min="8693" max="8932" width="9.77734375" style="122"/>
    <col min="8933" max="8933" width="14.21875" style="122" customWidth="1"/>
    <col min="8934" max="8934" width="10.21875" style="122" customWidth="1"/>
    <col min="8935" max="8935" width="4.6640625" style="122" customWidth="1"/>
    <col min="8936" max="8936" width="10" style="122" customWidth="1"/>
    <col min="8937" max="8937" width="4.6640625" style="122" customWidth="1"/>
    <col min="8938" max="8938" width="9.44140625" style="122" customWidth="1"/>
    <col min="8939" max="8939" width="5.33203125" style="122" customWidth="1"/>
    <col min="8940" max="8940" width="9.44140625" style="122" customWidth="1"/>
    <col min="8941" max="8941" width="6.21875" style="122" customWidth="1"/>
    <col min="8942" max="8942" width="9.44140625" style="122" customWidth="1"/>
    <col min="8943" max="8943" width="6" style="122" customWidth="1"/>
    <col min="8944" max="8944" width="9.44140625" style="122" customWidth="1"/>
    <col min="8945" max="8945" width="6" style="122" customWidth="1"/>
    <col min="8946" max="8946" width="9.77734375" style="122" customWidth="1"/>
    <col min="8947" max="8947" width="6" style="122" customWidth="1"/>
    <col min="8948" max="8948" width="50.44140625" style="122" customWidth="1"/>
    <col min="8949" max="9188" width="9.77734375" style="122"/>
    <col min="9189" max="9189" width="14.21875" style="122" customWidth="1"/>
    <col min="9190" max="9190" width="10.21875" style="122" customWidth="1"/>
    <col min="9191" max="9191" width="4.6640625" style="122" customWidth="1"/>
    <col min="9192" max="9192" width="10" style="122" customWidth="1"/>
    <col min="9193" max="9193" width="4.6640625" style="122" customWidth="1"/>
    <col min="9194" max="9194" width="9.44140625" style="122" customWidth="1"/>
    <col min="9195" max="9195" width="5.33203125" style="122" customWidth="1"/>
    <col min="9196" max="9196" width="9.44140625" style="122" customWidth="1"/>
    <col min="9197" max="9197" width="6.21875" style="122" customWidth="1"/>
    <col min="9198" max="9198" width="9.44140625" style="122" customWidth="1"/>
    <col min="9199" max="9199" width="6" style="122" customWidth="1"/>
    <col min="9200" max="9200" width="9.44140625" style="122" customWidth="1"/>
    <col min="9201" max="9201" width="6" style="122" customWidth="1"/>
    <col min="9202" max="9202" width="9.77734375" style="122" customWidth="1"/>
    <col min="9203" max="9203" width="6" style="122" customWidth="1"/>
    <col min="9204" max="9204" width="50.44140625" style="122" customWidth="1"/>
    <col min="9205" max="9444" width="9.77734375" style="122"/>
    <col min="9445" max="9445" width="14.21875" style="122" customWidth="1"/>
    <col min="9446" max="9446" width="10.21875" style="122" customWidth="1"/>
    <col min="9447" max="9447" width="4.6640625" style="122" customWidth="1"/>
    <col min="9448" max="9448" width="10" style="122" customWidth="1"/>
    <col min="9449" max="9449" width="4.6640625" style="122" customWidth="1"/>
    <col min="9450" max="9450" width="9.44140625" style="122" customWidth="1"/>
    <col min="9451" max="9451" width="5.33203125" style="122" customWidth="1"/>
    <col min="9452" max="9452" width="9.44140625" style="122" customWidth="1"/>
    <col min="9453" max="9453" width="6.21875" style="122" customWidth="1"/>
    <col min="9454" max="9454" width="9.44140625" style="122" customWidth="1"/>
    <col min="9455" max="9455" width="6" style="122" customWidth="1"/>
    <col min="9456" max="9456" width="9.44140625" style="122" customWidth="1"/>
    <col min="9457" max="9457" width="6" style="122" customWidth="1"/>
    <col min="9458" max="9458" width="9.77734375" style="122" customWidth="1"/>
    <col min="9459" max="9459" width="6" style="122" customWidth="1"/>
    <col min="9460" max="9460" width="50.44140625" style="122" customWidth="1"/>
    <col min="9461" max="9700" width="9.77734375" style="122"/>
    <col min="9701" max="9701" width="14.21875" style="122" customWidth="1"/>
    <col min="9702" max="9702" width="10.21875" style="122" customWidth="1"/>
    <col min="9703" max="9703" width="4.6640625" style="122" customWidth="1"/>
    <col min="9704" max="9704" width="10" style="122" customWidth="1"/>
    <col min="9705" max="9705" width="4.6640625" style="122" customWidth="1"/>
    <col min="9706" max="9706" width="9.44140625" style="122" customWidth="1"/>
    <col min="9707" max="9707" width="5.33203125" style="122" customWidth="1"/>
    <col min="9708" max="9708" width="9.44140625" style="122" customWidth="1"/>
    <col min="9709" max="9709" width="6.21875" style="122" customWidth="1"/>
    <col min="9710" max="9710" width="9.44140625" style="122" customWidth="1"/>
    <col min="9711" max="9711" width="6" style="122" customWidth="1"/>
    <col min="9712" max="9712" width="9.44140625" style="122" customWidth="1"/>
    <col min="9713" max="9713" width="6" style="122" customWidth="1"/>
    <col min="9714" max="9714" width="9.77734375" style="122" customWidth="1"/>
    <col min="9715" max="9715" width="6" style="122" customWidth="1"/>
    <col min="9716" max="9716" width="50.44140625" style="122" customWidth="1"/>
    <col min="9717" max="9956" width="9.77734375" style="122"/>
    <col min="9957" max="9957" width="14.21875" style="122" customWidth="1"/>
    <col min="9958" max="9958" width="10.21875" style="122" customWidth="1"/>
    <col min="9959" max="9959" width="4.6640625" style="122" customWidth="1"/>
    <col min="9960" max="9960" width="10" style="122" customWidth="1"/>
    <col min="9961" max="9961" width="4.6640625" style="122" customWidth="1"/>
    <col min="9962" max="9962" width="9.44140625" style="122" customWidth="1"/>
    <col min="9963" max="9963" width="5.33203125" style="122" customWidth="1"/>
    <col min="9964" max="9964" width="9.44140625" style="122" customWidth="1"/>
    <col min="9965" max="9965" width="6.21875" style="122" customWidth="1"/>
    <col min="9966" max="9966" width="9.44140625" style="122" customWidth="1"/>
    <col min="9967" max="9967" width="6" style="122" customWidth="1"/>
    <col min="9968" max="9968" width="9.44140625" style="122" customWidth="1"/>
    <col min="9969" max="9969" width="6" style="122" customWidth="1"/>
    <col min="9970" max="9970" width="9.77734375" style="122" customWidth="1"/>
    <col min="9971" max="9971" width="6" style="122" customWidth="1"/>
    <col min="9972" max="9972" width="50.44140625" style="122" customWidth="1"/>
    <col min="9973" max="10212" width="9.77734375" style="122"/>
    <col min="10213" max="10213" width="14.21875" style="122" customWidth="1"/>
    <col min="10214" max="10214" width="10.21875" style="122" customWidth="1"/>
    <col min="10215" max="10215" width="4.6640625" style="122" customWidth="1"/>
    <col min="10216" max="10216" width="10" style="122" customWidth="1"/>
    <col min="10217" max="10217" width="4.6640625" style="122" customWidth="1"/>
    <col min="10218" max="10218" width="9.44140625" style="122" customWidth="1"/>
    <col min="10219" max="10219" width="5.33203125" style="122" customWidth="1"/>
    <col min="10220" max="10220" width="9.44140625" style="122" customWidth="1"/>
    <col min="10221" max="10221" width="6.21875" style="122" customWidth="1"/>
    <col min="10222" max="10222" width="9.44140625" style="122" customWidth="1"/>
    <col min="10223" max="10223" width="6" style="122" customWidth="1"/>
    <col min="10224" max="10224" width="9.44140625" style="122" customWidth="1"/>
    <col min="10225" max="10225" width="6" style="122" customWidth="1"/>
    <col min="10226" max="10226" width="9.77734375" style="122" customWidth="1"/>
    <col min="10227" max="10227" width="6" style="122" customWidth="1"/>
    <col min="10228" max="10228" width="50.44140625" style="122" customWidth="1"/>
    <col min="10229" max="10468" width="9.77734375" style="122"/>
    <col min="10469" max="10469" width="14.21875" style="122" customWidth="1"/>
    <col min="10470" max="10470" width="10.21875" style="122" customWidth="1"/>
    <col min="10471" max="10471" width="4.6640625" style="122" customWidth="1"/>
    <col min="10472" max="10472" width="10" style="122" customWidth="1"/>
    <col min="10473" max="10473" width="4.6640625" style="122" customWidth="1"/>
    <col min="10474" max="10474" width="9.44140625" style="122" customWidth="1"/>
    <col min="10475" max="10475" width="5.33203125" style="122" customWidth="1"/>
    <col min="10476" max="10476" width="9.44140625" style="122" customWidth="1"/>
    <col min="10477" max="10477" width="6.21875" style="122" customWidth="1"/>
    <col min="10478" max="10478" width="9.44140625" style="122" customWidth="1"/>
    <col min="10479" max="10479" width="6" style="122" customWidth="1"/>
    <col min="10480" max="10480" width="9.44140625" style="122" customWidth="1"/>
    <col min="10481" max="10481" width="6" style="122" customWidth="1"/>
    <col min="10482" max="10482" width="9.77734375" style="122" customWidth="1"/>
    <col min="10483" max="10483" width="6" style="122" customWidth="1"/>
    <col min="10484" max="10484" width="50.44140625" style="122" customWidth="1"/>
    <col min="10485" max="10724" width="9.77734375" style="122"/>
    <col min="10725" max="10725" width="14.21875" style="122" customWidth="1"/>
    <col min="10726" max="10726" width="10.21875" style="122" customWidth="1"/>
    <col min="10727" max="10727" width="4.6640625" style="122" customWidth="1"/>
    <col min="10728" max="10728" width="10" style="122" customWidth="1"/>
    <col min="10729" max="10729" width="4.6640625" style="122" customWidth="1"/>
    <col min="10730" max="10730" width="9.44140625" style="122" customWidth="1"/>
    <col min="10731" max="10731" width="5.33203125" style="122" customWidth="1"/>
    <col min="10732" max="10732" width="9.44140625" style="122" customWidth="1"/>
    <col min="10733" max="10733" width="6.21875" style="122" customWidth="1"/>
    <col min="10734" max="10734" width="9.44140625" style="122" customWidth="1"/>
    <col min="10735" max="10735" width="6" style="122" customWidth="1"/>
    <col min="10736" max="10736" width="9.44140625" style="122" customWidth="1"/>
    <col min="10737" max="10737" width="6" style="122" customWidth="1"/>
    <col min="10738" max="10738" width="9.77734375" style="122" customWidth="1"/>
    <col min="10739" max="10739" width="6" style="122" customWidth="1"/>
    <col min="10740" max="10740" width="50.44140625" style="122" customWidth="1"/>
    <col min="10741" max="10980" width="9.77734375" style="122"/>
    <col min="10981" max="10981" width="14.21875" style="122" customWidth="1"/>
    <col min="10982" max="10982" width="10.21875" style="122" customWidth="1"/>
    <col min="10983" max="10983" width="4.6640625" style="122" customWidth="1"/>
    <col min="10984" max="10984" width="10" style="122" customWidth="1"/>
    <col min="10985" max="10985" width="4.6640625" style="122" customWidth="1"/>
    <col min="10986" max="10986" width="9.44140625" style="122" customWidth="1"/>
    <col min="10987" max="10987" width="5.33203125" style="122" customWidth="1"/>
    <col min="10988" max="10988" width="9.44140625" style="122" customWidth="1"/>
    <col min="10989" max="10989" width="6.21875" style="122" customWidth="1"/>
    <col min="10990" max="10990" width="9.44140625" style="122" customWidth="1"/>
    <col min="10991" max="10991" width="6" style="122" customWidth="1"/>
    <col min="10992" max="10992" width="9.44140625" style="122" customWidth="1"/>
    <col min="10993" max="10993" width="6" style="122" customWidth="1"/>
    <col min="10994" max="10994" width="9.77734375" style="122" customWidth="1"/>
    <col min="10995" max="10995" width="6" style="122" customWidth="1"/>
    <col min="10996" max="10996" width="50.44140625" style="122" customWidth="1"/>
    <col min="10997" max="11236" width="9.77734375" style="122"/>
    <col min="11237" max="11237" width="14.21875" style="122" customWidth="1"/>
    <col min="11238" max="11238" width="10.21875" style="122" customWidth="1"/>
    <col min="11239" max="11239" width="4.6640625" style="122" customWidth="1"/>
    <col min="11240" max="11240" width="10" style="122" customWidth="1"/>
    <col min="11241" max="11241" width="4.6640625" style="122" customWidth="1"/>
    <col min="11242" max="11242" width="9.44140625" style="122" customWidth="1"/>
    <col min="11243" max="11243" width="5.33203125" style="122" customWidth="1"/>
    <col min="11244" max="11244" width="9.44140625" style="122" customWidth="1"/>
    <col min="11245" max="11245" width="6.21875" style="122" customWidth="1"/>
    <col min="11246" max="11246" width="9.44140625" style="122" customWidth="1"/>
    <col min="11247" max="11247" width="6" style="122" customWidth="1"/>
    <col min="11248" max="11248" width="9.44140625" style="122" customWidth="1"/>
    <col min="11249" max="11249" width="6" style="122" customWidth="1"/>
    <col min="11250" max="11250" width="9.77734375" style="122" customWidth="1"/>
    <col min="11251" max="11251" width="6" style="122" customWidth="1"/>
    <col min="11252" max="11252" width="50.44140625" style="122" customWidth="1"/>
    <col min="11253" max="11492" width="9.77734375" style="122"/>
    <col min="11493" max="11493" width="14.21875" style="122" customWidth="1"/>
    <col min="11494" max="11494" width="10.21875" style="122" customWidth="1"/>
    <col min="11495" max="11495" width="4.6640625" style="122" customWidth="1"/>
    <col min="11496" max="11496" width="10" style="122" customWidth="1"/>
    <col min="11497" max="11497" width="4.6640625" style="122" customWidth="1"/>
    <col min="11498" max="11498" width="9.44140625" style="122" customWidth="1"/>
    <col min="11499" max="11499" width="5.33203125" style="122" customWidth="1"/>
    <col min="11500" max="11500" width="9.44140625" style="122" customWidth="1"/>
    <col min="11501" max="11501" width="6.21875" style="122" customWidth="1"/>
    <col min="11502" max="11502" width="9.44140625" style="122" customWidth="1"/>
    <col min="11503" max="11503" width="6" style="122" customWidth="1"/>
    <col min="11504" max="11504" width="9.44140625" style="122" customWidth="1"/>
    <col min="11505" max="11505" width="6" style="122" customWidth="1"/>
    <col min="11506" max="11506" width="9.77734375" style="122" customWidth="1"/>
    <col min="11507" max="11507" width="6" style="122" customWidth="1"/>
    <col min="11508" max="11508" width="50.44140625" style="122" customWidth="1"/>
    <col min="11509" max="11748" width="9.77734375" style="122"/>
    <col min="11749" max="11749" width="14.21875" style="122" customWidth="1"/>
    <col min="11750" max="11750" width="10.21875" style="122" customWidth="1"/>
    <col min="11751" max="11751" width="4.6640625" style="122" customWidth="1"/>
    <col min="11752" max="11752" width="10" style="122" customWidth="1"/>
    <col min="11753" max="11753" width="4.6640625" style="122" customWidth="1"/>
    <col min="11754" max="11754" width="9.44140625" style="122" customWidth="1"/>
    <col min="11755" max="11755" width="5.33203125" style="122" customWidth="1"/>
    <col min="11756" max="11756" width="9.44140625" style="122" customWidth="1"/>
    <col min="11757" max="11757" width="6.21875" style="122" customWidth="1"/>
    <col min="11758" max="11758" width="9.44140625" style="122" customWidth="1"/>
    <col min="11759" max="11759" width="6" style="122" customWidth="1"/>
    <col min="11760" max="11760" width="9.44140625" style="122" customWidth="1"/>
    <col min="11761" max="11761" width="6" style="122" customWidth="1"/>
    <col min="11762" max="11762" width="9.77734375" style="122" customWidth="1"/>
    <col min="11763" max="11763" width="6" style="122" customWidth="1"/>
    <col min="11764" max="11764" width="50.44140625" style="122" customWidth="1"/>
    <col min="11765" max="12004" width="9.77734375" style="122"/>
    <col min="12005" max="12005" width="14.21875" style="122" customWidth="1"/>
    <col min="12006" max="12006" width="10.21875" style="122" customWidth="1"/>
    <col min="12007" max="12007" width="4.6640625" style="122" customWidth="1"/>
    <col min="12008" max="12008" width="10" style="122" customWidth="1"/>
    <col min="12009" max="12009" width="4.6640625" style="122" customWidth="1"/>
    <col min="12010" max="12010" width="9.44140625" style="122" customWidth="1"/>
    <col min="12011" max="12011" width="5.33203125" style="122" customWidth="1"/>
    <col min="12012" max="12012" width="9.44140625" style="122" customWidth="1"/>
    <col min="12013" max="12013" width="6.21875" style="122" customWidth="1"/>
    <col min="12014" max="12014" width="9.44140625" style="122" customWidth="1"/>
    <col min="12015" max="12015" width="6" style="122" customWidth="1"/>
    <col min="12016" max="12016" width="9.44140625" style="122" customWidth="1"/>
    <col min="12017" max="12017" width="6" style="122" customWidth="1"/>
    <col min="12018" max="12018" width="9.77734375" style="122" customWidth="1"/>
    <col min="12019" max="12019" width="6" style="122" customWidth="1"/>
    <col min="12020" max="12020" width="50.44140625" style="122" customWidth="1"/>
    <col min="12021" max="12260" width="9.77734375" style="122"/>
    <col min="12261" max="12261" width="14.21875" style="122" customWidth="1"/>
    <col min="12262" max="12262" width="10.21875" style="122" customWidth="1"/>
    <col min="12263" max="12263" width="4.6640625" style="122" customWidth="1"/>
    <col min="12264" max="12264" width="10" style="122" customWidth="1"/>
    <col min="12265" max="12265" width="4.6640625" style="122" customWidth="1"/>
    <col min="12266" max="12266" width="9.44140625" style="122" customWidth="1"/>
    <col min="12267" max="12267" width="5.33203125" style="122" customWidth="1"/>
    <col min="12268" max="12268" width="9.44140625" style="122" customWidth="1"/>
    <col min="12269" max="12269" width="6.21875" style="122" customWidth="1"/>
    <col min="12270" max="12270" width="9.44140625" style="122" customWidth="1"/>
    <col min="12271" max="12271" width="6" style="122" customWidth="1"/>
    <col min="12272" max="12272" width="9.44140625" style="122" customWidth="1"/>
    <col min="12273" max="12273" width="6" style="122" customWidth="1"/>
    <col min="12274" max="12274" width="9.77734375" style="122" customWidth="1"/>
    <col min="12275" max="12275" width="6" style="122" customWidth="1"/>
    <col min="12276" max="12276" width="50.44140625" style="122" customWidth="1"/>
    <col min="12277" max="12516" width="9.77734375" style="122"/>
    <col min="12517" max="12517" width="14.21875" style="122" customWidth="1"/>
    <col min="12518" max="12518" width="10.21875" style="122" customWidth="1"/>
    <col min="12519" max="12519" width="4.6640625" style="122" customWidth="1"/>
    <col min="12520" max="12520" width="10" style="122" customWidth="1"/>
    <col min="12521" max="12521" width="4.6640625" style="122" customWidth="1"/>
    <col min="12522" max="12522" width="9.44140625" style="122" customWidth="1"/>
    <col min="12523" max="12523" width="5.33203125" style="122" customWidth="1"/>
    <col min="12524" max="12524" width="9.44140625" style="122" customWidth="1"/>
    <col min="12525" max="12525" width="6.21875" style="122" customWidth="1"/>
    <col min="12526" max="12526" width="9.44140625" style="122" customWidth="1"/>
    <col min="12527" max="12527" width="6" style="122" customWidth="1"/>
    <col min="12528" max="12528" width="9.44140625" style="122" customWidth="1"/>
    <col min="12529" max="12529" width="6" style="122" customWidth="1"/>
    <col min="12530" max="12530" width="9.77734375" style="122" customWidth="1"/>
    <col min="12531" max="12531" width="6" style="122" customWidth="1"/>
    <col min="12532" max="12532" width="50.44140625" style="122" customWidth="1"/>
    <col min="12533" max="12772" width="9.77734375" style="122"/>
    <col min="12773" max="12773" width="14.21875" style="122" customWidth="1"/>
    <col min="12774" max="12774" width="10.21875" style="122" customWidth="1"/>
    <col min="12775" max="12775" width="4.6640625" style="122" customWidth="1"/>
    <col min="12776" max="12776" width="10" style="122" customWidth="1"/>
    <col min="12777" max="12777" width="4.6640625" style="122" customWidth="1"/>
    <col min="12778" max="12778" width="9.44140625" style="122" customWidth="1"/>
    <col min="12779" max="12779" width="5.33203125" style="122" customWidth="1"/>
    <col min="12780" max="12780" width="9.44140625" style="122" customWidth="1"/>
    <col min="12781" max="12781" width="6.21875" style="122" customWidth="1"/>
    <col min="12782" max="12782" width="9.44140625" style="122" customWidth="1"/>
    <col min="12783" max="12783" width="6" style="122" customWidth="1"/>
    <col min="12784" max="12784" width="9.44140625" style="122" customWidth="1"/>
    <col min="12785" max="12785" width="6" style="122" customWidth="1"/>
    <col min="12786" max="12786" width="9.77734375" style="122" customWidth="1"/>
    <col min="12787" max="12787" width="6" style="122" customWidth="1"/>
    <col min="12788" max="12788" width="50.44140625" style="122" customWidth="1"/>
    <col min="12789" max="13028" width="9.77734375" style="122"/>
    <col min="13029" max="13029" width="14.21875" style="122" customWidth="1"/>
    <col min="13030" max="13030" width="10.21875" style="122" customWidth="1"/>
    <col min="13031" max="13031" width="4.6640625" style="122" customWidth="1"/>
    <col min="13032" max="13032" width="10" style="122" customWidth="1"/>
    <col min="13033" max="13033" width="4.6640625" style="122" customWidth="1"/>
    <col min="13034" max="13034" width="9.44140625" style="122" customWidth="1"/>
    <col min="13035" max="13035" width="5.33203125" style="122" customWidth="1"/>
    <col min="13036" max="13036" width="9.44140625" style="122" customWidth="1"/>
    <col min="13037" max="13037" width="6.21875" style="122" customWidth="1"/>
    <col min="13038" max="13038" width="9.44140625" style="122" customWidth="1"/>
    <col min="13039" max="13039" width="6" style="122" customWidth="1"/>
    <col min="13040" max="13040" width="9.44140625" style="122" customWidth="1"/>
    <col min="13041" max="13041" width="6" style="122" customWidth="1"/>
    <col min="13042" max="13042" width="9.77734375" style="122" customWidth="1"/>
    <col min="13043" max="13043" width="6" style="122" customWidth="1"/>
    <col min="13044" max="13044" width="50.44140625" style="122" customWidth="1"/>
    <col min="13045" max="13284" width="9.77734375" style="122"/>
    <col min="13285" max="13285" width="14.21875" style="122" customWidth="1"/>
    <col min="13286" max="13286" width="10.21875" style="122" customWidth="1"/>
    <col min="13287" max="13287" width="4.6640625" style="122" customWidth="1"/>
    <col min="13288" max="13288" width="10" style="122" customWidth="1"/>
    <col min="13289" max="13289" width="4.6640625" style="122" customWidth="1"/>
    <col min="13290" max="13290" width="9.44140625" style="122" customWidth="1"/>
    <col min="13291" max="13291" width="5.33203125" style="122" customWidth="1"/>
    <col min="13292" max="13292" width="9.44140625" style="122" customWidth="1"/>
    <col min="13293" max="13293" width="6.21875" style="122" customWidth="1"/>
    <col min="13294" max="13294" width="9.44140625" style="122" customWidth="1"/>
    <col min="13295" max="13295" width="6" style="122" customWidth="1"/>
    <col min="13296" max="13296" width="9.44140625" style="122" customWidth="1"/>
    <col min="13297" max="13297" width="6" style="122" customWidth="1"/>
    <col min="13298" max="13298" width="9.77734375" style="122" customWidth="1"/>
    <col min="13299" max="13299" width="6" style="122" customWidth="1"/>
    <col min="13300" max="13300" width="50.44140625" style="122" customWidth="1"/>
    <col min="13301" max="13540" width="9.77734375" style="122"/>
    <col min="13541" max="13541" width="14.21875" style="122" customWidth="1"/>
    <col min="13542" max="13542" width="10.21875" style="122" customWidth="1"/>
    <col min="13543" max="13543" width="4.6640625" style="122" customWidth="1"/>
    <col min="13544" max="13544" width="10" style="122" customWidth="1"/>
    <col min="13545" max="13545" width="4.6640625" style="122" customWidth="1"/>
    <col min="13546" max="13546" width="9.44140625" style="122" customWidth="1"/>
    <col min="13547" max="13547" width="5.33203125" style="122" customWidth="1"/>
    <col min="13548" max="13548" width="9.44140625" style="122" customWidth="1"/>
    <col min="13549" max="13549" width="6.21875" style="122" customWidth="1"/>
    <col min="13550" max="13550" width="9.44140625" style="122" customWidth="1"/>
    <col min="13551" max="13551" width="6" style="122" customWidth="1"/>
    <col min="13552" max="13552" width="9.44140625" style="122" customWidth="1"/>
    <col min="13553" max="13553" width="6" style="122" customWidth="1"/>
    <col min="13554" max="13554" width="9.77734375" style="122" customWidth="1"/>
    <col min="13555" max="13555" width="6" style="122" customWidth="1"/>
    <col min="13556" max="13556" width="50.44140625" style="122" customWidth="1"/>
    <col min="13557" max="13796" width="9.77734375" style="122"/>
    <col min="13797" max="13797" width="14.21875" style="122" customWidth="1"/>
    <col min="13798" max="13798" width="10.21875" style="122" customWidth="1"/>
    <col min="13799" max="13799" width="4.6640625" style="122" customWidth="1"/>
    <col min="13800" max="13800" width="10" style="122" customWidth="1"/>
    <col min="13801" max="13801" width="4.6640625" style="122" customWidth="1"/>
    <col min="13802" max="13802" width="9.44140625" style="122" customWidth="1"/>
    <col min="13803" max="13803" width="5.33203125" style="122" customWidth="1"/>
    <col min="13804" max="13804" width="9.44140625" style="122" customWidth="1"/>
    <col min="13805" max="13805" width="6.21875" style="122" customWidth="1"/>
    <col min="13806" max="13806" width="9.44140625" style="122" customWidth="1"/>
    <col min="13807" max="13807" width="6" style="122" customWidth="1"/>
    <col min="13808" max="13808" width="9.44140625" style="122" customWidth="1"/>
    <col min="13809" max="13809" width="6" style="122" customWidth="1"/>
    <col min="13810" max="13810" width="9.77734375" style="122" customWidth="1"/>
    <col min="13811" max="13811" width="6" style="122" customWidth="1"/>
    <col min="13812" max="13812" width="50.44140625" style="122" customWidth="1"/>
    <col min="13813" max="14052" width="9.77734375" style="122"/>
    <col min="14053" max="14053" width="14.21875" style="122" customWidth="1"/>
    <col min="14054" max="14054" width="10.21875" style="122" customWidth="1"/>
    <col min="14055" max="14055" width="4.6640625" style="122" customWidth="1"/>
    <col min="14056" max="14056" width="10" style="122" customWidth="1"/>
    <col min="14057" max="14057" width="4.6640625" style="122" customWidth="1"/>
    <col min="14058" max="14058" width="9.44140625" style="122" customWidth="1"/>
    <col min="14059" max="14059" width="5.33203125" style="122" customWidth="1"/>
    <col min="14060" max="14060" width="9.44140625" style="122" customWidth="1"/>
    <col min="14061" max="14061" width="6.21875" style="122" customWidth="1"/>
    <col min="14062" max="14062" width="9.44140625" style="122" customWidth="1"/>
    <col min="14063" max="14063" width="6" style="122" customWidth="1"/>
    <col min="14064" max="14064" width="9.44140625" style="122" customWidth="1"/>
    <col min="14065" max="14065" width="6" style="122" customWidth="1"/>
    <col min="14066" max="14066" width="9.77734375" style="122" customWidth="1"/>
    <col min="14067" max="14067" width="6" style="122" customWidth="1"/>
    <col min="14068" max="14068" width="50.44140625" style="122" customWidth="1"/>
    <col min="14069" max="14308" width="9.77734375" style="122"/>
    <col min="14309" max="14309" width="14.21875" style="122" customWidth="1"/>
    <col min="14310" max="14310" width="10.21875" style="122" customWidth="1"/>
    <col min="14311" max="14311" width="4.6640625" style="122" customWidth="1"/>
    <col min="14312" max="14312" width="10" style="122" customWidth="1"/>
    <col min="14313" max="14313" width="4.6640625" style="122" customWidth="1"/>
    <col min="14314" max="14314" width="9.44140625" style="122" customWidth="1"/>
    <col min="14315" max="14315" width="5.33203125" style="122" customWidth="1"/>
    <col min="14316" max="14316" width="9.44140625" style="122" customWidth="1"/>
    <col min="14317" max="14317" width="6.21875" style="122" customWidth="1"/>
    <col min="14318" max="14318" width="9.44140625" style="122" customWidth="1"/>
    <col min="14319" max="14319" width="6" style="122" customWidth="1"/>
    <col min="14320" max="14320" width="9.44140625" style="122" customWidth="1"/>
    <col min="14321" max="14321" width="6" style="122" customWidth="1"/>
    <col min="14322" max="14322" width="9.77734375" style="122" customWidth="1"/>
    <col min="14323" max="14323" width="6" style="122" customWidth="1"/>
    <col min="14324" max="14324" width="50.44140625" style="122" customWidth="1"/>
    <col min="14325" max="14564" width="9.77734375" style="122"/>
    <col min="14565" max="14565" width="14.21875" style="122" customWidth="1"/>
    <col min="14566" max="14566" width="10.21875" style="122" customWidth="1"/>
    <col min="14567" max="14567" width="4.6640625" style="122" customWidth="1"/>
    <col min="14568" max="14568" width="10" style="122" customWidth="1"/>
    <col min="14569" max="14569" width="4.6640625" style="122" customWidth="1"/>
    <col min="14570" max="14570" width="9.44140625" style="122" customWidth="1"/>
    <col min="14571" max="14571" width="5.33203125" style="122" customWidth="1"/>
    <col min="14572" max="14572" width="9.44140625" style="122" customWidth="1"/>
    <col min="14573" max="14573" width="6.21875" style="122" customWidth="1"/>
    <col min="14574" max="14574" width="9.44140625" style="122" customWidth="1"/>
    <col min="14575" max="14575" width="6" style="122" customWidth="1"/>
    <col min="14576" max="14576" width="9.44140625" style="122" customWidth="1"/>
    <col min="14577" max="14577" width="6" style="122" customWidth="1"/>
    <col min="14578" max="14578" width="9.77734375" style="122" customWidth="1"/>
    <col min="14579" max="14579" width="6" style="122" customWidth="1"/>
    <col min="14580" max="14580" width="50.44140625" style="122" customWidth="1"/>
    <col min="14581" max="14820" width="9.77734375" style="122"/>
    <col min="14821" max="14821" width="14.21875" style="122" customWidth="1"/>
    <col min="14822" max="14822" width="10.21875" style="122" customWidth="1"/>
    <col min="14823" max="14823" width="4.6640625" style="122" customWidth="1"/>
    <col min="14824" max="14824" width="10" style="122" customWidth="1"/>
    <col min="14825" max="14825" width="4.6640625" style="122" customWidth="1"/>
    <col min="14826" max="14826" width="9.44140625" style="122" customWidth="1"/>
    <col min="14827" max="14827" width="5.33203125" style="122" customWidth="1"/>
    <col min="14828" max="14828" width="9.44140625" style="122" customWidth="1"/>
    <col min="14829" max="14829" width="6.21875" style="122" customWidth="1"/>
    <col min="14830" max="14830" width="9.44140625" style="122" customWidth="1"/>
    <col min="14831" max="14831" width="6" style="122" customWidth="1"/>
    <col min="14832" max="14832" width="9.44140625" style="122" customWidth="1"/>
    <col min="14833" max="14833" width="6" style="122" customWidth="1"/>
    <col min="14834" max="14834" width="9.77734375" style="122" customWidth="1"/>
    <col min="14835" max="14835" width="6" style="122" customWidth="1"/>
    <col min="14836" max="14836" width="50.44140625" style="122" customWidth="1"/>
    <col min="14837" max="15076" width="9.77734375" style="122"/>
    <col min="15077" max="15077" width="14.21875" style="122" customWidth="1"/>
    <col min="15078" max="15078" width="10.21875" style="122" customWidth="1"/>
    <col min="15079" max="15079" width="4.6640625" style="122" customWidth="1"/>
    <col min="15080" max="15080" width="10" style="122" customWidth="1"/>
    <col min="15081" max="15081" width="4.6640625" style="122" customWidth="1"/>
    <col min="15082" max="15082" width="9.44140625" style="122" customWidth="1"/>
    <col min="15083" max="15083" width="5.33203125" style="122" customWidth="1"/>
    <col min="15084" max="15084" width="9.44140625" style="122" customWidth="1"/>
    <col min="15085" max="15085" width="6.21875" style="122" customWidth="1"/>
    <col min="15086" max="15086" width="9.44140625" style="122" customWidth="1"/>
    <col min="15087" max="15087" width="6" style="122" customWidth="1"/>
    <col min="15088" max="15088" width="9.44140625" style="122" customWidth="1"/>
    <col min="15089" max="15089" width="6" style="122" customWidth="1"/>
    <col min="15090" max="15090" width="9.77734375" style="122" customWidth="1"/>
    <col min="15091" max="15091" width="6" style="122" customWidth="1"/>
    <col min="15092" max="15092" width="50.44140625" style="122" customWidth="1"/>
    <col min="15093" max="15332" width="9.77734375" style="122"/>
    <col min="15333" max="15333" width="14.21875" style="122" customWidth="1"/>
    <col min="15334" max="15334" width="10.21875" style="122" customWidth="1"/>
    <col min="15335" max="15335" width="4.6640625" style="122" customWidth="1"/>
    <col min="15336" max="15336" width="10" style="122" customWidth="1"/>
    <col min="15337" max="15337" width="4.6640625" style="122" customWidth="1"/>
    <col min="15338" max="15338" width="9.44140625" style="122" customWidth="1"/>
    <col min="15339" max="15339" width="5.33203125" style="122" customWidth="1"/>
    <col min="15340" max="15340" width="9.44140625" style="122" customWidth="1"/>
    <col min="15341" max="15341" width="6.21875" style="122" customWidth="1"/>
    <col min="15342" max="15342" width="9.44140625" style="122" customWidth="1"/>
    <col min="15343" max="15343" width="6" style="122" customWidth="1"/>
    <col min="15344" max="15344" width="9.44140625" style="122" customWidth="1"/>
    <col min="15345" max="15345" width="6" style="122" customWidth="1"/>
    <col min="15346" max="15346" width="9.77734375" style="122" customWidth="1"/>
    <col min="15347" max="15347" width="6" style="122" customWidth="1"/>
    <col min="15348" max="15348" width="50.44140625" style="122" customWidth="1"/>
    <col min="15349" max="15588" width="9.77734375" style="122"/>
    <col min="15589" max="15589" width="14.21875" style="122" customWidth="1"/>
    <col min="15590" max="15590" width="10.21875" style="122" customWidth="1"/>
    <col min="15591" max="15591" width="4.6640625" style="122" customWidth="1"/>
    <col min="15592" max="15592" width="10" style="122" customWidth="1"/>
    <col min="15593" max="15593" width="4.6640625" style="122" customWidth="1"/>
    <col min="15594" max="15594" width="9.44140625" style="122" customWidth="1"/>
    <col min="15595" max="15595" width="5.33203125" style="122" customWidth="1"/>
    <col min="15596" max="15596" width="9.44140625" style="122" customWidth="1"/>
    <col min="15597" max="15597" width="6.21875" style="122" customWidth="1"/>
    <col min="15598" max="15598" width="9.44140625" style="122" customWidth="1"/>
    <col min="15599" max="15599" width="6" style="122" customWidth="1"/>
    <col min="15600" max="15600" width="9.44140625" style="122" customWidth="1"/>
    <col min="15601" max="15601" width="6" style="122" customWidth="1"/>
    <col min="15602" max="15602" width="9.77734375" style="122" customWidth="1"/>
    <col min="15603" max="15603" width="6" style="122" customWidth="1"/>
    <col min="15604" max="15604" width="50.44140625" style="122" customWidth="1"/>
    <col min="15605" max="15844" width="9.77734375" style="122"/>
    <col min="15845" max="15845" width="14.21875" style="122" customWidth="1"/>
    <col min="15846" max="15846" width="10.21875" style="122" customWidth="1"/>
    <col min="15847" max="15847" width="4.6640625" style="122" customWidth="1"/>
    <col min="15848" max="15848" width="10" style="122" customWidth="1"/>
    <col min="15849" max="15849" width="4.6640625" style="122" customWidth="1"/>
    <col min="15850" max="15850" width="9.44140625" style="122" customWidth="1"/>
    <col min="15851" max="15851" width="5.33203125" style="122" customWidth="1"/>
    <col min="15852" max="15852" width="9.44140625" style="122" customWidth="1"/>
    <col min="15853" max="15853" width="6.21875" style="122" customWidth="1"/>
    <col min="15854" max="15854" width="9.44140625" style="122" customWidth="1"/>
    <col min="15855" max="15855" width="6" style="122" customWidth="1"/>
    <col min="15856" max="15856" width="9.44140625" style="122" customWidth="1"/>
    <col min="15857" max="15857" width="6" style="122" customWidth="1"/>
    <col min="15858" max="15858" width="9.77734375" style="122" customWidth="1"/>
    <col min="15859" max="15859" width="6" style="122" customWidth="1"/>
    <col min="15860" max="15860" width="50.44140625" style="122" customWidth="1"/>
    <col min="15861" max="16100" width="9.77734375" style="122"/>
    <col min="16101" max="16101" width="14.21875" style="122" customWidth="1"/>
    <col min="16102" max="16102" width="10.21875" style="122" customWidth="1"/>
    <col min="16103" max="16103" width="4.6640625" style="122" customWidth="1"/>
    <col min="16104" max="16104" width="10" style="122" customWidth="1"/>
    <col min="16105" max="16105" width="4.6640625" style="122" customWidth="1"/>
    <col min="16106" max="16106" width="9.44140625" style="122" customWidth="1"/>
    <col min="16107" max="16107" width="5.33203125" style="122" customWidth="1"/>
    <col min="16108" max="16108" width="9.44140625" style="122" customWidth="1"/>
    <col min="16109" max="16109" width="6.21875" style="122" customWidth="1"/>
    <col min="16110" max="16110" width="9.44140625" style="122" customWidth="1"/>
    <col min="16111" max="16111" width="6" style="122" customWidth="1"/>
    <col min="16112" max="16112" width="9.44140625" style="122" customWidth="1"/>
    <col min="16113" max="16113" width="6" style="122" customWidth="1"/>
    <col min="16114" max="16114" width="9.77734375" style="122" customWidth="1"/>
    <col min="16115" max="16115" width="6" style="122" customWidth="1"/>
    <col min="16116" max="16116" width="50.44140625" style="122" customWidth="1"/>
    <col min="16117" max="16384" width="9.77734375" style="122"/>
  </cols>
  <sheetData>
    <row r="1" spans="2:15" s="51" customFormat="1" ht="18.75" customHeight="1">
      <c r="B1" s="47" t="s">
        <v>206</v>
      </c>
      <c r="C1" s="47"/>
      <c r="E1" s="49"/>
      <c r="F1" s="49"/>
      <c r="G1" s="49"/>
      <c r="H1" s="49"/>
      <c r="I1" s="49"/>
      <c r="J1" s="50"/>
    </row>
    <row r="2" spans="2:15" s="51" customFormat="1" ht="12.6" thickBot="1">
      <c r="B2" s="52"/>
      <c r="C2" s="53"/>
      <c r="D2" s="52"/>
      <c r="E2" s="52"/>
      <c r="F2" s="52"/>
      <c r="G2" s="52"/>
      <c r="H2" s="52"/>
      <c r="I2" s="52"/>
      <c r="J2" s="54"/>
      <c r="K2" s="54"/>
      <c r="L2" s="54"/>
      <c r="M2" s="54"/>
      <c r="N2" s="54"/>
      <c r="O2" s="54" t="s">
        <v>165</v>
      </c>
    </row>
    <row r="3" spans="2:15" s="51" customFormat="1" ht="13.5" customHeight="1" thickBot="1">
      <c r="B3" s="55" t="s">
        <v>0</v>
      </c>
      <c r="C3" s="56" t="s">
        <v>108</v>
      </c>
      <c r="D3" s="57" t="s">
        <v>192</v>
      </c>
      <c r="E3" s="58" t="s">
        <v>193</v>
      </c>
      <c r="F3" s="59" t="s">
        <v>194</v>
      </c>
      <c r="G3" s="59" t="s">
        <v>195</v>
      </c>
      <c r="H3" s="59" t="s">
        <v>196</v>
      </c>
      <c r="I3" s="60" t="s">
        <v>197</v>
      </c>
      <c r="J3" s="60" t="s">
        <v>198</v>
      </c>
      <c r="K3" s="60" t="s">
        <v>325</v>
      </c>
      <c r="L3" s="60" t="s">
        <v>326</v>
      </c>
      <c r="M3" s="60" t="s">
        <v>327</v>
      </c>
      <c r="N3" s="60" t="s">
        <v>328</v>
      </c>
      <c r="O3" s="61" t="s">
        <v>340</v>
      </c>
    </row>
    <row r="4" spans="2:15" s="51" customFormat="1" ht="13.5" customHeight="1">
      <c r="B4" s="62"/>
      <c r="C4" s="63" t="s">
        <v>207</v>
      </c>
      <c r="D4" s="64">
        <f>'Rollout Plan'!K15</f>
        <v>0</v>
      </c>
      <c r="E4" s="65">
        <f>'Rollout Plan'!L15+D4</f>
        <v>0</v>
      </c>
      <c r="F4" s="65">
        <f>'Rollout Plan'!M15+E4</f>
        <v>0</v>
      </c>
      <c r="G4" s="65">
        <f>'Rollout Plan'!N15+F4</f>
        <v>0</v>
      </c>
      <c r="H4" s="65">
        <f>'Rollout Plan'!O15+G4</f>
        <v>0</v>
      </c>
      <c r="I4" s="65">
        <f>H4</f>
        <v>0</v>
      </c>
      <c r="J4" s="65">
        <f>I4</f>
        <v>0</v>
      </c>
      <c r="K4" s="65">
        <f t="shared" ref="K4:O4" si="0">J4</f>
        <v>0</v>
      </c>
      <c r="L4" s="65">
        <f t="shared" si="0"/>
        <v>0</v>
      </c>
      <c r="M4" s="65">
        <f t="shared" si="0"/>
        <v>0</v>
      </c>
      <c r="N4" s="65">
        <f t="shared" si="0"/>
        <v>0</v>
      </c>
      <c r="O4" s="66">
        <f t="shared" si="0"/>
        <v>0</v>
      </c>
    </row>
    <row r="5" spans="2:15" s="51" customFormat="1" ht="17.25" customHeight="1">
      <c r="B5" s="67">
        <v>1</v>
      </c>
      <c r="C5" s="68" t="s">
        <v>40</v>
      </c>
      <c r="D5" s="69">
        <f>'Plan Working B'!E84</f>
        <v>0</v>
      </c>
      <c r="E5" s="69" t="e">
        <f>'Plan Working B'!F84</f>
        <v>#DIV/0!</v>
      </c>
      <c r="F5" s="70" t="e">
        <f>'Plan Working B'!G84</f>
        <v>#DIV/0!</v>
      </c>
      <c r="G5" s="70" t="e">
        <f>'Plan Working B'!H84</f>
        <v>#DIV/0!</v>
      </c>
      <c r="H5" s="70" t="e">
        <f>'Plan Working B'!I84</f>
        <v>#DIV/0!</v>
      </c>
      <c r="I5" s="70" t="e">
        <f>'Plan Working B'!J84</f>
        <v>#DIV/0!</v>
      </c>
      <c r="J5" s="70" t="e">
        <f>'Plan Working B'!K84</f>
        <v>#DIV/0!</v>
      </c>
      <c r="K5" s="70" t="e">
        <f>'Plan Working B'!L84</f>
        <v>#DIV/0!</v>
      </c>
      <c r="L5" s="70" t="e">
        <f>'Plan Working B'!M84</f>
        <v>#DIV/0!</v>
      </c>
      <c r="M5" s="70" t="e">
        <f>'Plan Working B'!N84</f>
        <v>#DIV/0!</v>
      </c>
      <c r="N5" s="70" t="e">
        <f>'Plan Working B'!O84</f>
        <v>#DIV/0!</v>
      </c>
      <c r="O5" s="71" t="e">
        <f>'Plan Working B'!P84</f>
        <v>#DIV/0!</v>
      </c>
    </row>
    <row r="6" spans="2:15" s="77" customFormat="1" ht="17.25" customHeight="1">
      <c r="B6" s="72"/>
      <c r="C6" s="73" t="s">
        <v>205</v>
      </c>
      <c r="D6" s="74"/>
      <c r="E6" s="74" t="e">
        <f>E5/D5-1</f>
        <v>#DIV/0!</v>
      </c>
      <c r="F6" s="75" t="e">
        <f t="shared" ref="F6:O6" si="1">F5/E5-1</f>
        <v>#DIV/0!</v>
      </c>
      <c r="G6" s="75" t="e">
        <f t="shared" si="1"/>
        <v>#DIV/0!</v>
      </c>
      <c r="H6" s="75" t="e">
        <f t="shared" si="1"/>
        <v>#DIV/0!</v>
      </c>
      <c r="I6" s="75" t="e">
        <f t="shared" si="1"/>
        <v>#DIV/0!</v>
      </c>
      <c r="J6" s="75" t="e">
        <f t="shared" si="1"/>
        <v>#DIV/0!</v>
      </c>
      <c r="K6" s="75" t="e">
        <f t="shared" si="1"/>
        <v>#DIV/0!</v>
      </c>
      <c r="L6" s="75" t="e">
        <f t="shared" si="1"/>
        <v>#DIV/0!</v>
      </c>
      <c r="M6" s="75" t="e">
        <f t="shared" si="1"/>
        <v>#DIV/0!</v>
      </c>
      <c r="N6" s="75" t="e">
        <f t="shared" si="1"/>
        <v>#DIV/0!</v>
      </c>
      <c r="O6" s="76" t="e">
        <f t="shared" si="1"/>
        <v>#DIV/0!</v>
      </c>
    </row>
    <row r="7" spans="2:15" s="77" customFormat="1" ht="17.25" customHeight="1">
      <c r="B7" s="72"/>
      <c r="C7" s="73" t="s">
        <v>209</v>
      </c>
      <c r="D7" s="78">
        <f>IFERROR(D5/365*10^5/'Plan Working B'!E279,0)</f>
        <v>0</v>
      </c>
      <c r="E7" s="78" t="e">
        <f>E5/365*10^5/'Plan Working B'!F279</f>
        <v>#DIV/0!</v>
      </c>
      <c r="F7" s="79" t="e">
        <f>F5/365*10^5/'Plan Working B'!G279</f>
        <v>#DIV/0!</v>
      </c>
      <c r="G7" s="79" t="e">
        <f>G5/365*10^5/'Plan Working B'!H279</f>
        <v>#DIV/0!</v>
      </c>
      <c r="H7" s="79" t="e">
        <f>H5/365*10^5/'Plan Working B'!I279</f>
        <v>#DIV/0!</v>
      </c>
      <c r="I7" s="79" t="e">
        <f>I5/365*10^5/'Plan Working B'!J279</f>
        <v>#DIV/0!</v>
      </c>
      <c r="J7" s="79" t="e">
        <f>J5/365*10^5/'Plan Working B'!K279</f>
        <v>#DIV/0!</v>
      </c>
      <c r="K7" s="79" t="e">
        <f>K5/365*10^5/'Plan Working B'!L279</f>
        <v>#DIV/0!</v>
      </c>
      <c r="L7" s="79" t="e">
        <f>L5/365*10^5/'Plan Working B'!M279</f>
        <v>#DIV/0!</v>
      </c>
      <c r="M7" s="79" t="e">
        <f>M5/365*10^5/'Plan Working B'!N279</f>
        <v>#DIV/0!</v>
      </c>
      <c r="N7" s="79" t="e">
        <f>N5/365*10^5/'Plan Working B'!O279</f>
        <v>#DIV/0!</v>
      </c>
      <c r="O7" s="80" t="e">
        <f>O5/365*10^5/'Plan Working B'!P279</f>
        <v>#DIV/0!</v>
      </c>
    </row>
    <row r="8" spans="2:15" s="51" customFormat="1" ht="17.25" customHeight="1">
      <c r="B8" s="67">
        <f>B5+1</f>
        <v>2</v>
      </c>
      <c r="C8" s="68" t="s">
        <v>199</v>
      </c>
      <c r="D8" s="69">
        <f>D5-'Plan Working B'!E103</f>
        <v>0</v>
      </c>
      <c r="E8" s="69" t="e">
        <f>E5-'Plan Working B'!F103</f>
        <v>#DIV/0!</v>
      </c>
      <c r="F8" s="70" t="e">
        <f>F5-'Plan Working B'!G103</f>
        <v>#DIV/0!</v>
      </c>
      <c r="G8" s="70" t="e">
        <f>G5-'Plan Working B'!H103</f>
        <v>#DIV/0!</v>
      </c>
      <c r="H8" s="70" t="e">
        <f>H5-'Plan Working B'!I103</f>
        <v>#DIV/0!</v>
      </c>
      <c r="I8" s="70" t="e">
        <f>I5-'Plan Working B'!J103</f>
        <v>#DIV/0!</v>
      </c>
      <c r="J8" s="70" t="e">
        <f>J5-'Plan Working B'!K103</f>
        <v>#DIV/0!</v>
      </c>
      <c r="K8" s="70" t="e">
        <f>K5-'Plan Working B'!L103</f>
        <v>#DIV/0!</v>
      </c>
      <c r="L8" s="70" t="e">
        <f>L5-'Plan Working B'!M103</f>
        <v>#DIV/0!</v>
      </c>
      <c r="M8" s="70" t="e">
        <f>M5-'Plan Working B'!N103</f>
        <v>#DIV/0!</v>
      </c>
      <c r="N8" s="70" t="e">
        <f>N5-'Plan Working B'!O103</f>
        <v>#DIV/0!</v>
      </c>
      <c r="O8" s="71" t="e">
        <f>O5-'Plan Working B'!P103</f>
        <v>#DIV/0!</v>
      </c>
    </row>
    <row r="9" spans="2:15" s="77" customFormat="1" ht="17.25" customHeight="1">
      <c r="B9" s="81"/>
      <c r="C9" s="82"/>
      <c r="D9" s="83">
        <f>IFERROR(D8/D$5,0)</f>
        <v>0</v>
      </c>
      <c r="E9" s="83" t="e">
        <f t="shared" ref="E9:O9" si="2">E8/E$5</f>
        <v>#DIV/0!</v>
      </c>
      <c r="F9" s="84" t="e">
        <f t="shared" si="2"/>
        <v>#DIV/0!</v>
      </c>
      <c r="G9" s="84" t="e">
        <f t="shared" si="2"/>
        <v>#DIV/0!</v>
      </c>
      <c r="H9" s="84" t="e">
        <f t="shared" si="2"/>
        <v>#DIV/0!</v>
      </c>
      <c r="I9" s="85" t="e">
        <f t="shared" si="2"/>
        <v>#DIV/0!</v>
      </c>
      <c r="J9" s="85" t="e">
        <f t="shared" si="2"/>
        <v>#DIV/0!</v>
      </c>
      <c r="K9" s="85" t="e">
        <f t="shared" si="2"/>
        <v>#DIV/0!</v>
      </c>
      <c r="L9" s="85" t="e">
        <f t="shared" si="2"/>
        <v>#DIV/0!</v>
      </c>
      <c r="M9" s="85" t="e">
        <f t="shared" si="2"/>
        <v>#DIV/0!</v>
      </c>
      <c r="N9" s="85" t="e">
        <f t="shared" si="2"/>
        <v>#DIV/0!</v>
      </c>
      <c r="O9" s="86" t="e">
        <f t="shared" si="2"/>
        <v>#DIV/0!</v>
      </c>
    </row>
    <row r="10" spans="2:15" s="51" customFormat="1" ht="17.25" customHeight="1">
      <c r="B10" s="67">
        <f>B8+1</f>
        <v>3</v>
      </c>
      <c r="C10" s="68" t="s">
        <v>43</v>
      </c>
      <c r="D10" s="69">
        <f>'Plan Working B'!E122</f>
        <v>0</v>
      </c>
      <c r="E10" s="69" t="e">
        <f>'Plan Working B'!F122</f>
        <v>#DIV/0!</v>
      </c>
      <c r="F10" s="70" t="e">
        <f>'Plan Working B'!G122</f>
        <v>#DIV/0!</v>
      </c>
      <c r="G10" s="70" t="e">
        <f>'Plan Working B'!H122</f>
        <v>#DIV/0!</v>
      </c>
      <c r="H10" s="70" t="e">
        <f>'Plan Working B'!I122</f>
        <v>#DIV/0!</v>
      </c>
      <c r="I10" s="70" t="e">
        <f>'Plan Working B'!J122</f>
        <v>#DIV/0!</v>
      </c>
      <c r="J10" s="70" t="e">
        <f>'Plan Working B'!K122</f>
        <v>#DIV/0!</v>
      </c>
      <c r="K10" s="70" t="e">
        <f>'Plan Working B'!L122</f>
        <v>#DIV/0!</v>
      </c>
      <c r="L10" s="70" t="e">
        <f>'Plan Working B'!M122</f>
        <v>#DIV/0!</v>
      </c>
      <c r="M10" s="70" t="e">
        <f>'Plan Working B'!N122</f>
        <v>#DIV/0!</v>
      </c>
      <c r="N10" s="70" t="e">
        <f>'Plan Working B'!O122</f>
        <v>#DIV/0!</v>
      </c>
      <c r="O10" s="71" t="e">
        <f>'Plan Working B'!P122</f>
        <v>#DIV/0!</v>
      </c>
    </row>
    <row r="11" spans="2:15" s="77" customFormat="1" ht="17.25" customHeight="1">
      <c r="B11" s="81"/>
      <c r="C11" s="82"/>
      <c r="D11" s="83">
        <f>IFERROR(D10/D$5,0)</f>
        <v>0</v>
      </c>
      <c r="E11" s="83" t="e">
        <f t="shared" ref="E11:O11" si="3">E10/E$5</f>
        <v>#DIV/0!</v>
      </c>
      <c r="F11" s="84" t="e">
        <f t="shared" si="3"/>
        <v>#DIV/0!</v>
      </c>
      <c r="G11" s="84" t="e">
        <f t="shared" si="3"/>
        <v>#DIV/0!</v>
      </c>
      <c r="H11" s="84" t="e">
        <f t="shared" si="3"/>
        <v>#DIV/0!</v>
      </c>
      <c r="I11" s="85" t="e">
        <f t="shared" si="3"/>
        <v>#DIV/0!</v>
      </c>
      <c r="J11" s="85" t="e">
        <f t="shared" si="3"/>
        <v>#DIV/0!</v>
      </c>
      <c r="K11" s="85" t="e">
        <f t="shared" si="3"/>
        <v>#DIV/0!</v>
      </c>
      <c r="L11" s="85" t="e">
        <f t="shared" si="3"/>
        <v>#DIV/0!</v>
      </c>
      <c r="M11" s="85" t="e">
        <f t="shared" si="3"/>
        <v>#DIV/0!</v>
      </c>
      <c r="N11" s="85" t="e">
        <f t="shared" si="3"/>
        <v>#DIV/0!</v>
      </c>
      <c r="O11" s="86" t="e">
        <f t="shared" si="3"/>
        <v>#DIV/0!</v>
      </c>
    </row>
    <row r="12" spans="2:15" s="92" customFormat="1" ht="17.25" customHeight="1">
      <c r="B12" s="87">
        <f t="shared" ref="B12" si="4">B10+1</f>
        <v>4</v>
      </c>
      <c r="C12" s="88" t="s">
        <v>200</v>
      </c>
      <c r="D12" s="89">
        <f>D8+D10</f>
        <v>0</v>
      </c>
      <c r="E12" s="89" t="e">
        <f t="shared" ref="E12:O12" si="5">E8+E10</f>
        <v>#DIV/0!</v>
      </c>
      <c r="F12" s="90" t="e">
        <f t="shared" si="5"/>
        <v>#DIV/0!</v>
      </c>
      <c r="G12" s="90" t="e">
        <f t="shared" si="5"/>
        <v>#DIV/0!</v>
      </c>
      <c r="H12" s="90" t="e">
        <f t="shared" si="5"/>
        <v>#DIV/0!</v>
      </c>
      <c r="I12" s="90" t="e">
        <f t="shared" si="5"/>
        <v>#DIV/0!</v>
      </c>
      <c r="J12" s="90" t="e">
        <f t="shared" si="5"/>
        <v>#DIV/0!</v>
      </c>
      <c r="K12" s="90" t="e">
        <f t="shared" si="5"/>
        <v>#DIV/0!</v>
      </c>
      <c r="L12" s="90" t="e">
        <f t="shared" si="5"/>
        <v>#DIV/0!</v>
      </c>
      <c r="M12" s="90" t="e">
        <f t="shared" si="5"/>
        <v>#DIV/0!</v>
      </c>
      <c r="N12" s="90" t="e">
        <f t="shared" si="5"/>
        <v>#DIV/0!</v>
      </c>
      <c r="O12" s="91" t="e">
        <f t="shared" si="5"/>
        <v>#DIV/0!</v>
      </c>
    </row>
    <row r="13" spans="2:15" s="95" customFormat="1" ht="17.25" customHeight="1">
      <c r="B13" s="93"/>
      <c r="C13" s="94"/>
      <c r="D13" s="83">
        <f>IFERROR(D12/D$5,0)</f>
        <v>0</v>
      </c>
      <c r="E13" s="83" t="e">
        <f t="shared" ref="E13:O13" si="6">E12/E$5</f>
        <v>#DIV/0!</v>
      </c>
      <c r="F13" s="84" t="e">
        <f t="shared" si="6"/>
        <v>#DIV/0!</v>
      </c>
      <c r="G13" s="84" t="e">
        <f t="shared" si="6"/>
        <v>#DIV/0!</v>
      </c>
      <c r="H13" s="84" t="e">
        <f t="shared" si="6"/>
        <v>#DIV/0!</v>
      </c>
      <c r="I13" s="85" t="e">
        <f t="shared" si="6"/>
        <v>#DIV/0!</v>
      </c>
      <c r="J13" s="85" t="e">
        <f t="shared" si="6"/>
        <v>#DIV/0!</v>
      </c>
      <c r="K13" s="85" t="e">
        <f t="shared" si="6"/>
        <v>#DIV/0!</v>
      </c>
      <c r="L13" s="85" t="e">
        <f t="shared" si="6"/>
        <v>#DIV/0!</v>
      </c>
      <c r="M13" s="85" t="e">
        <f t="shared" si="6"/>
        <v>#DIV/0!</v>
      </c>
      <c r="N13" s="85" t="e">
        <f t="shared" si="6"/>
        <v>#DIV/0!</v>
      </c>
      <c r="O13" s="86" t="e">
        <f t="shared" si="6"/>
        <v>#DIV/0!</v>
      </c>
    </row>
    <row r="14" spans="2:15" s="51" customFormat="1" ht="17.25" customHeight="1">
      <c r="B14" s="67">
        <f>B12+1</f>
        <v>5</v>
      </c>
      <c r="C14" s="68" t="s">
        <v>29</v>
      </c>
      <c r="D14" s="69">
        <f>'Plan Working B'!E154</f>
        <v>0</v>
      </c>
      <c r="E14" s="69" t="e">
        <f>'Plan Working B'!F154</f>
        <v>#DIV/0!</v>
      </c>
      <c r="F14" s="70" t="e">
        <f>'Plan Working B'!G154</f>
        <v>#DIV/0!</v>
      </c>
      <c r="G14" s="70" t="e">
        <f>'Plan Working B'!H154</f>
        <v>#DIV/0!</v>
      </c>
      <c r="H14" s="70" t="e">
        <f>'Plan Working B'!I154</f>
        <v>#DIV/0!</v>
      </c>
      <c r="I14" s="70" t="e">
        <f>'Plan Working B'!J154</f>
        <v>#DIV/0!</v>
      </c>
      <c r="J14" s="70" t="e">
        <f>'Plan Working B'!K154</f>
        <v>#DIV/0!</v>
      </c>
      <c r="K14" s="70" t="e">
        <f>'Plan Working B'!L154</f>
        <v>#DIV/0!</v>
      </c>
      <c r="L14" s="70" t="e">
        <f>'Plan Working B'!M154</f>
        <v>#DIV/0!</v>
      </c>
      <c r="M14" s="70" t="e">
        <f>'Plan Working B'!N154</f>
        <v>#DIV/0!</v>
      </c>
      <c r="N14" s="70" t="e">
        <f>'Plan Working B'!O154</f>
        <v>#DIV/0!</v>
      </c>
      <c r="O14" s="71" t="e">
        <f>'Plan Working B'!P154</f>
        <v>#DIV/0!</v>
      </c>
    </row>
    <row r="15" spans="2:15" s="98" customFormat="1" ht="17.25" customHeight="1">
      <c r="B15" s="96"/>
      <c r="C15" s="97"/>
      <c r="D15" s="83">
        <f>IFERROR(D14/D$5,0)</f>
        <v>0</v>
      </c>
      <c r="E15" s="83" t="e">
        <f t="shared" ref="E15:O15" si="7">E14/E$5</f>
        <v>#DIV/0!</v>
      </c>
      <c r="F15" s="84" t="e">
        <f t="shared" si="7"/>
        <v>#DIV/0!</v>
      </c>
      <c r="G15" s="84" t="e">
        <f t="shared" si="7"/>
        <v>#DIV/0!</v>
      </c>
      <c r="H15" s="84" t="e">
        <f t="shared" si="7"/>
        <v>#DIV/0!</v>
      </c>
      <c r="I15" s="85" t="e">
        <f t="shared" si="7"/>
        <v>#DIV/0!</v>
      </c>
      <c r="J15" s="85" t="e">
        <f t="shared" si="7"/>
        <v>#DIV/0!</v>
      </c>
      <c r="K15" s="85" t="e">
        <f t="shared" si="7"/>
        <v>#DIV/0!</v>
      </c>
      <c r="L15" s="85" t="e">
        <f t="shared" si="7"/>
        <v>#DIV/0!</v>
      </c>
      <c r="M15" s="85" t="e">
        <f t="shared" si="7"/>
        <v>#DIV/0!</v>
      </c>
      <c r="N15" s="85" t="e">
        <f t="shared" si="7"/>
        <v>#DIV/0!</v>
      </c>
      <c r="O15" s="86" t="e">
        <f t="shared" si="7"/>
        <v>#DIV/0!</v>
      </c>
    </row>
    <row r="16" spans="2:15" s="51" customFormat="1" ht="17.25" customHeight="1">
      <c r="B16" s="67">
        <f>B14+1</f>
        <v>6</v>
      </c>
      <c r="C16" s="68" t="s">
        <v>31</v>
      </c>
      <c r="D16" s="69">
        <f>'Plan Working B'!E176</f>
        <v>0</v>
      </c>
      <c r="E16" s="69" t="e">
        <f>'Plan Working B'!F176</f>
        <v>#DIV/0!</v>
      </c>
      <c r="F16" s="70" t="e">
        <f>'Plan Working B'!G176</f>
        <v>#DIV/0!</v>
      </c>
      <c r="G16" s="70" t="e">
        <f>'Plan Working B'!H176</f>
        <v>#DIV/0!</v>
      </c>
      <c r="H16" s="70" t="e">
        <f>'Plan Working B'!I176</f>
        <v>#DIV/0!</v>
      </c>
      <c r="I16" s="70" t="e">
        <f>'Plan Working B'!J176</f>
        <v>#DIV/0!</v>
      </c>
      <c r="J16" s="70" t="e">
        <f>'Plan Working B'!K176</f>
        <v>#DIV/0!</v>
      </c>
      <c r="K16" s="70" t="e">
        <f>'Plan Working B'!L176</f>
        <v>#DIV/0!</v>
      </c>
      <c r="L16" s="70" t="e">
        <f>'Plan Working B'!M176</f>
        <v>#DIV/0!</v>
      </c>
      <c r="M16" s="70" t="e">
        <f>'Plan Working B'!N176</f>
        <v>#DIV/0!</v>
      </c>
      <c r="N16" s="70" t="e">
        <f>'Plan Working B'!O176</f>
        <v>#DIV/0!</v>
      </c>
      <c r="O16" s="71" t="e">
        <f>'Plan Working B'!P176</f>
        <v>#DIV/0!</v>
      </c>
    </row>
    <row r="17" spans="2:15" s="51" customFormat="1" ht="17.25" customHeight="1">
      <c r="B17" s="67"/>
      <c r="C17" s="68"/>
      <c r="D17" s="83">
        <f>IFERROR(D16/D$5,0)</f>
        <v>0</v>
      </c>
      <c r="E17" s="83" t="e">
        <f t="shared" ref="E17:O17" si="8">E16/E$5</f>
        <v>#DIV/0!</v>
      </c>
      <c r="F17" s="84" t="e">
        <f t="shared" si="8"/>
        <v>#DIV/0!</v>
      </c>
      <c r="G17" s="84" t="e">
        <f t="shared" si="8"/>
        <v>#DIV/0!</v>
      </c>
      <c r="H17" s="84" t="e">
        <f t="shared" si="8"/>
        <v>#DIV/0!</v>
      </c>
      <c r="I17" s="85" t="e">
        <f t="shared" si="8"/>
        <v>#DIV/0!</v>
      </c>
      <c r="J17" s="85" t="e">
        <f t="shared" si="8"/>
        <v>#DIV/0!</v>
      </c>
      <c r="K17" s="85" t="e">
        <f t="shared" si="8"/>
        <v>#DIV/0!</v>
      </c>
      <c r="L17" s="85" t="e">
        <f t="shared" si="8"/>
        <v>#DIV/0!</v>
      </c>
      <c r="M17" s="85" t="e">
        <f t="shared" si="8"/>
        <v>#DIV/0!</v>
      </c>
      <c r="N17" s="85" t="e">
        <f t="shared" si="8"/>
        <v>#DIV/0!</v>
      </c>
      <c r="O17" s="86" t="e">
        <f t="shared" si="8"/>
        <v>#DIV/0!</v>
      </c>
    </row>
    <row r="18" spans="2:15" s="51" customFormat="1" ht="17.25" customHeight="1">
      <c r="B18" s="67">
        <f>B16+1</f>
        <v>7</v>
      </c>
      <c r="C18" s="68" t="s">
        <v>32</v>
      </c>
      <c r="D18" s="69">
        <f>'Plan Working B'!E186</f>
        <v>0</v>
      </c>
      <c r="E18" s="69" t="e">
        <f>'Plan Working B'!F186</f>
        <v>#DIV/0!</v>
      </c>
      <c r="F18" s="70" t="e">
        <f>'Plan Working B'!G186</f>
        <v>#DIV/0!</v>
      </c>
      <c r="G18" s="70" t="e">
        <f>'Plan Working B'!H186</f>
        <v>#DIV/0!</v>
      </c>
      <c r="H18" s="70" t="e">
        <f>'Plan Working B'!I186</f>
        <v>#DIV/0!</v>
      </c>
      <c r="I18" s="70" t="e">
        <f>'Plan Working B'!J186</f>
        <v>#DIV/0!</v>
      </c>
      <c r="J18" s="70" t="e">
        <f>'Plan Working B'!K186</f>
        <v>#DIV/0!</v>
      </c>
      <c r="K18" s="70" t="e">
        <f>'Plan Working B'!L186</f>
        <v>#DIV/0!</v>
      </c>
      <c r="L18" s="70" t="e">
        <f>'Plan Working B'!M186</f>
        <v>#DIV/0!</v>
      </c>
      <c r="M18" s="70" t="e">
        <f>'Plan Working B'!N186</f>
        <v>#DIV/0!</v>
      </c>
      <c r="N18" s="70" t="e">
        <f>'Plan Working B'!O186</f>
        <v>#DIV/0!</v>
      </c>
      <c r="O18" s="71" t="e">
        <f>'Plan Working B'!P186</f>
        <v>#DIV/0!</v>
      </c>
    </row>
    <row r="19" spans="2:15" s="51" customFormat="1" ht="17.25" customHeight="1">
      <c r="B19" s="67"/>
      <c r="C19" s="68"/>
      <c r="D19" s="83">
        <f>IFERROR(D18/D$5,0)</f>
        <v>0</v>
      </c>
      <c r="E19" s="83" t="e">
        <f t="shared" ref="E19:O19" si="9">E18/E$5</f>
        <v>#DIV/0!</v>
      </c>
      <c r="F19" s="84" t="e">
        <f t="shared" si="9"/>
        <v>#DIV/0!</v>
      </c>
      <c r="G19" s="84" t="e">
        <f t="shared" si="9"/>
        <v>#DIV/0!</v>
      </c>
      <c r="H19" s="84" t="e">
        <f t="shared" si="9"/>
        <v>#DIV/0!</v>
      </c>
      <c r="I19" s="85" t="e">
        <f t="shared" si="9"/>
        <v>#DIV/0!</v>
      </c>
      <c r="J19" s="85" t="e">
        <f t="shared" si="9"/>
        <v>#DIV/0!</v>
      </c>
      <c r="K19" s="85" t="e">
        <f t="shared" si="9"/>
        <v>#DIV/0!</v>
      </c>
      <c r="L19" s="85" t="e">
        <f t="shared" si="9"/>
        <v>#DIV/0!</v>
      </c>
      <c r="M19" s="85" t="e">
        <f t="shared" si="9"/>
        <v>#DIV/0!</v>
      </c>
      <c r="N19" s="85" t="e">
        <f t="shared" si="9"/>
        <v>#DIV/0!</v>
      </c>
      <c r="O19" s="86" t="e">
        <f t="shared" si="9"/>
        <v>#DIV/0!</v>
      </c>
    </row>
    <row r="20" spans="2:15" s="51" customFormat="1" ht="17.25" customHeight="1">
      <c r="B20" s="67">
        <f>B18+1</f>
        <v>8</v>
      </c>
      <c r="C20" s="68" t="s">
        <v>33</v>
      </c>
      <c r="D20" s="69">
        <f>'Plan Working B'!E203</f>
        <v>0</v>
      </c>
      <c r="E20" s="69" t="e">
        <f>'Plan Working B'!F203</f>
        <v>#DIV/0!</v>
      </c>
      <c r="F20" s="70" t="e">
        <f>'Plan Working B'!G203</f>
        <v>#DIV/0!</v>
      </c>
      <c r="G20" s="70" t="e">
        <f>'Plan Working B'!H203</f>
        <v>#DIV/0!</v>
      </c>
      <c r="H20" s="70" t="e">
        <f>'Plan Working B'!I203</f>
        <v>#DIV/0!</v>
      </c>
      <c r="I20" s="70" t="e">
        <f>'Plan Working B'!J203</f>
        <v>#DIV/0!</v>
      </c>
      <c r="J20" s="70" t="e">
        <f>'Plan Working B'!K203</f>
        <v>#DIV/0!</v>
      </c>
      <c r="K20" s="70" t="e">
        <f>'Plan Working B'!L203</f>
        <v>#DIV/0!</v>
      </c>
      <c r="L20" s="70" t="e">
        <f>'Plan Working B'!M203</f>
        <v>#DIV/0!</v>
      </c>
      <c r="M20" s="70" t="e">
        <f>'Plan Working B'!N203</f>
        <v>#DIV/0!</v>
      </c>
      <c r="N20" s="70" t="e">
        <f>'Plan Working B'!O203</f>
        <v>#DIV/0!</v>
      </c>
      <c r="O20" s="71" t="e">
        <f>'Plan Working B'!P203</f>
        <v>#DIV/0!</v>
      </c>
    </row>
    <row r="21" spans="2:15" s="98" customFormat="1" ht="17.25" customHeight="1">
      <c r="B21" s="96"/>
      <c r="C21" s="97"/>
      <c r="D21" s="83">
        <f>IFERROR(D20/D$5,0)</f>
        <v>0</v>
      </c>
      <c r="E21" s="83" t="e">
        <f t="shared" ref="E21:O21" si="10">E20/E$5</f>
        <v>#DIV/0!</v>
      </c>
      <c r="F21" s="84" t="e">
        <f t="shared" si="10"/>
        <v>#DIV/0!</v>
      </c>
      <c r="G21" s="84" t="e">
        <f t="shared" si="10"/>
        <v>#DIV/0!</v>
      </c>
      <c r="H21" s="84" t="e">
        <f t="shared" si="10"/>
        <v>#DIV/0!</v>
      </c>
      <c r="I21" s="85" t="e">
        <f t="shared" si="10"/>
        <v>#DIV/0!</v>
      </c>
      <c r="J21" s="85" t="e">
        <f t="shared" si="10"/>
        <v>#DIV/0!</v>
      </c>
      <c r="K21" s="85" t="e">
        <f t="shared" si="10"/>
        <v>#DIV/0!</v>
      </c>
      <c r="L21" s="85" t="e">
        <f t="shared" si="10"/>
        <v>#DIV/0!</v>
      </c>
      <c r="M21" s="85" t="e">
        <f t="shared" si="10"/>
        <v>#DIV/0!</v>
      </c>
      <c r="N21" s="85" t="e">
        <f t="shared" si="10"/>
        <v>#DIV/0!</v>
      </c>
      <c r="O21" s="86" t="e">
        <f t="shared" si="10"/>
        <v>#DIV/0!</v>
      </c>
    </row>
    <row r="22" spans="2:15" s="51" customFormat="1" ht="17.25" customHeight="1">
      <c r="B22" s="67">
        <f>B20+1</f>
        <v>9</v>
      </c>
      <c r="C22" s="68" t="s">
        <v>35</v>
      </c>
      <c r="D22" s="99">
        <f>'Plan Working B'!E223</f>
        <v>0</v>
      </c>
      <c r="E22" s="99" t="e">
        <f>'Plan Working B'!F223</f>
        <v>#DIV/0!</v>
      </c>
      <c r="F22" s="100" t="e">
        <f>'Plan Working B'!G223</f>
        <v>#DIV/0!</v>
      </c>
      <c r="G22" s="100" t="e">
        <f>'Plan Working B'!H223</f>
        <v>#DIV/0!</v>
      </c>
      <c r="H22" s="100" t="e">
        <f>'Plan Working B'!I223</f>
        <v>#DIV/0!</v>
      </c>
      <c r="I22" s="100" t="e">
        <f>'Plan Working B'!J223</f>
        <v>#DIV/0!</v>
      </c>
      <c r="J22" s="100" t="e">
        <f>'Plan Working B'!K223</f>
        <v>#DIV/0!</v>
      </c>
      <c r="K22" s="100" t="e">
        <f>'Plan Working B'!L223</f>
        <v>#DIV/0!</v>
      </c>
      <c r="L22" s="100" t="e">
        <f>'Plan Working B'!M223</f>
        <v>#DIV/0!</v>
      </c>
      <c r="M22" s="100" t="e">
        <f>'Plan Working B'!N223</f>
        <v>#DIV/0!</v>
      </c>
      <c r="N22" s="100" t="e">
        <f>'Plan Working B'!O223</f>
        <v>#DIV/0!</v>
      </c>
      <c r="O22" s="101" t="e">
        <f>'Plan Working B'!P223</f>
        <v>#DIV/0!</v>
      </c>
    </row>
    <row r="23" spans="2:15" s="51" customFormat="1" ht="17.25" customHeight="1">
      <c r="B23" s="67"/>
      <c r="C23" s="68"/>
      <c r="D23" s="83">
        <f>IFERROR(D22/D$5,0)</f>
        <v>0</v>
      </c>
      <c r="E23" s="83" t="e">
        <f t="shared" ref="E23:O23" si="11">E22/E$5</f>
        <v>#DIV/0!</v>
      </c>
      <c r="F23" s="84" t="e">
        <f t="shared" si="11"/>
        <v>#DIV/0!</v>
      </c>
      <c r="G23" s="84" t="e">
        <f t="shared" si="11"/>
        <v>#DIV/0!</v>
      </c>
      <c r="H23" s="84" t="e">
        <f t="shared" si="11"/>
        <v>#DIV/0!</v>
      </c>
      <c r="I23" s="85" t="e">
        <f t="shared" si="11"/>
        <v>#DIV/0!</v>
      </c>
      <c r="J23" s="85" t="e">
        <f t="shared" si="11"/>
        <v>#DIV/0!</v>
      </c>
      <c r="K23" s="85" t="e">
        <f t="shared" si="11"/>
        <v>#DIV/0!</v>
      </c>
      <c r="L23" s="85" t="e">
        <f t="shared" si="11"/>
        <v>#DIV/0!</v>
      </c>
      <c r="M23" s="85" t="e">
        <f t="shared" si="11"/>
        <v>#DIV/0!</v>
      </c>
      <c r="N23" s="85" t="e">
        <f t="shared" si="11"/>
        <v>#DIV/0!</v>
      </c>
      <c r="O23" s="86" t="e">
        <f t="shared" si="11"/>
        <v>#DIV/0!</v>
      </c>
    </row>
    <row r="24" spans="2:15" s="51" customFormat="1" ht="17.25" customHeight="1">
      <c r="B24" s="67">
        <f>B22+1</f>
        <v>10</v>
      </c>
      <c r="C24" s="68" t="s">
        <v>38</v>
      </c>
      <c r="D24" s="99">
        <f>'Plan Working B'!E232</f>
        <v>0</v>
      </c>
      <c r="E24" s="99" t="e">
        <f>'Plan Working B'!F232</f>
        <v>#DIV/0!</v>
      </c>
      <c r="F24" s="100" t="e">
        <f>'Plan Working B'!G232</f>
        <v>#DIV/0!</v>
      </c>
      <c r="G24" s="100" t="e">
        <f>'Plan Working B'!H232</f>
        <v>#DIV/0!</v>
      </c>
      <c r="H24" s="100" t="e">
        <f>'Plan Working B'!I232</f>
        <v>#DIV/0!</v>
      </c>
      <c r="I24" s="100" t="e">
        <f>'Plan Working B'!J232</f>
        <v>#DIV/0!</v>
      </c>
      <c r="J24" s="100" t="e">
        <f>'Plan Working B'!K232</f>
        <v>#DIV/0!</v>
      </c>
      <c r="K24" s="100" t="e">
        <f>'Plan Working B'!L232</f>
        <v>#DIV/0!</v>
      </c>
      <c r="L24" s="100" t="e">
        <f>'Plan Working B'!M232</f>
        <v>#DIV/0!</v>
      </c>
      <c r="M24" s="100" t="e">
        <f>'Plan Working B'!N232</f>
        <v>#DIV/0!</v>
      </c>
      <c r="N24" s="100" t="e">
        <f>'Plan Working B'!O232</f>
        <v>#DIV/0!</v>
      </c>
      <c r="O24" s="101" t="e">
        <f>'Plan Working B'!P232</f>
        <v>#DIV/0!</v>
      </c>
    </row>
    <row r="25" spans="2:15" s="51" customFormat="1" ht="17.25" customHeight="1">
      <c r="B25" s="67"/>
      <c r="C25" s="68"/>
      <c r="D25" s="83">
        <f>IFERROR(D24/D$5,0)</f>
        <v>0</v>
      </c>
      <c r="E25" s="83" t="e">
        <f t="shared" ref="E25:O25" si="12">E24/E$5</f>
        <v>#DIV/0!</v>
      </c>
      <c r="F25" s="84" t="e">
        <f t="shared" si="12"/>
        <v>#DIV/0!</v>
      </c>
      <c r="G25" s="84" t="e">
        <f t="shared" si="12"/>
        <v>#DIV/0!</v>
      </c>
      <c r="H25" s="84" t="e">
        <f t="shared" si="12"/>
        <v>#DIV/0!</v>
      </c>
      <c r="I25" s="85" t="e">
        <f t="shared" si="12"/>
        <v>#DIV/0!</v>
      </c>
      <c r="J25" s="85" t="e">
        <f t="shared" si="12"/>
        <v>#DIV/0!</v>
      </c>
      <c r="K25" s="85" t="e">
        <f t="shared" si="12"/>
        <v>#DIV/0!</v>
      </c>
      <c r="L25" s="85" t="e">
        <f t="shared" si="12"/>
        <v>#DIV/0!</v>
      </c>
      <c r="M25" s="85" t="e">
        <f t="shared" si="12"/>
        <v>#DIV/0!</v>
      </c>
      <c r="N25" s="85" t="e">
        <f t="shared" si="12"/>
        <v>#DIV/0!</v>
      </c>
      <c r="O25" s="86" t="e">
        <f t="shared" si="12"/>
        <v>#DIV/0!</v>
      </c>
    </row>
    <row r="26" spans="2:15" s="51" customFormat="1" ht="17.25" customHeight="1">
      <c r="B26" s="67">
        <f>B24+1</f>
        <v>11</v>
      </c>
      <c r="C26" s="102" t="s">
        <v>201</v>
      </c>
      <c r="D26" s="103">
        <f>D24+D22+D20+D18+D16+D14</f>
        <v>0</v>
      </c>
      <c r="E26" s="103" t="e">
        <f t="shared" ref="E26:O26" si="13">E24+E22+E20+E18+E16+E14</f>
        <v>#DIV/0!</v>
      </c>
      <c r="F26" s="104" t="e">
        <f t="shared" si="13"/>
        <v>#DIV/0!</v>
      </c>
      <c r="G26" s="104" t="e">
        <f t="shared" si="13"/>
        <v>#DIV/0!</v>
      </c>
      <c r="H26" s="104" t="e">
        <f t="shared" si="13"/>
        <v>#DIV/0!</v>
      </c>
      <c r="I26" s="104" t="e">
        <f t="shared" si="13"/>
        <v>#DIV/0!</v>
      </c>
      <c r="J26" s="104" t="e">
        <f t="shared" si="13"/>
        <v>#DIV/0!</v>
      </c>
      <c r="K26" s="104" t="e">
        <f t="shared" si="13"/>
        <v>#DIV/0!</v>
      </c>
      <c r="L26" s="104" t="e">
        <f t="shared" si="13"/>
        <v>#DIV/0!</v>
      </c>
      <c r="M26" s="104" t="e">
        <f t="shared" si="13"/>
        <v>#DIV/0!</v>
      </c>
      <c r="N26" s="104" t="e">
        <f t="shared" si="13"/>
        <v>#DIV/0!</v>
      </c>
      <c r="O26" s="105" t="e">
        <f t="shared" si="13"/>
        <v>#DIV/0!</v>
      </c>
    </row>
    <row r="27" spans="2:15" s="51" customFormat="1" ht="17.25" customHeight="1">
      <c r="B27" s="67"/>
      <c r="C27" s="68"/>
      <c r="D27" s="83">
        <f>IFERROR(D26/D$5,0)</f>
        <v>0</v>
      </c>
      <c r="E27" s="83" t="e">
        <f t="shared" ref="E27:O27" si="14">E26/E$5</f>
        <v>#DIV/0!</v>
      </c>
      <c r="F27" s="84" t="e">
        <f t="shared" si="14"/>
        <v>#DIV/0!</v>
      </c>
      <c r="G27" s="84" t="e">
        <f t="shared" si="14"/>
        <v>#DIV/0!</v>
      </c>
      <c r="H27" s="84" t="e">
        <f t="shared" si="14"/>
        <v>#DIV/0!</v>
      </c>
      <c r="I27" s="85" t="e">
        <f t="shared" si="14"/>
        <v>#DIV/0!</v>
      </c>
      <c r="J27" s="85" t="e">
        <f t="shared" si="14"/>
        <v>#DIV/0!</v>
      </c>
      <c r="K27" s="85" t="e">
        <f t="shared" si="14"/>
        <v>#DIV/0!</v>
      </c>
      <c r="L27" s="85" t="e">
        <f t="shared" si="14"/>
        <v>#DIV/0!</v>
      </c>
      <c r="M27" s="85" t="e">
        <f t="shared" si="14"/>
        <v>#DIV/0!</v>
      </c>
      <c r="N27" s="85" t="e">
        <f t="shared" si="14"/>
        <v>#DIV/0!</v>
      </c>
      <c r="O27" s="86" t="e">
        <f t="shared" si="14"/>
        <v>#DIV/0!</v>
      </c>
    </row>
    <row r="28" spans="2:15" s="110" customFormat="1" ht="17.25" customHeight="1">
      <c r="B28" s="67">
        <f>B26+1</f>
        <v>12</v>
      </c>
      <c r="C28" s="106" t="s">
        <v>202</v>
      </c>
      <c r="D28" s="107">
        <f>D12-D26</f>
        <v>0</v>
      </c>
      <c r="E28" s="107" t="e">
        <f t="shared" ref="E28:O28" si="15">E12-E26</f>
        <v>#DIV/0!</v>
      </c>
      <c r="F28" s="108" t="e">
        <f t="shared" si="15"/>
        <v>#DIV/0!</v>
      </c>
      <c r="G28" s="108" t="e">
        <f t="shared" si="15"/>
        <v>#DIV/0!</v>
      </c>
      <c r="H28" s="108" t="e">
        <f t="shared" si="15"/>
        <v>#DIV/0!</v>
      </c>
      <c r="I28" s="108" t="e">
        <f t="shared" si="15"/>
        <v>#DIV/0!</v>
      </c>
      <c r="J28" s="108" t="e">
        <f t="shared" si="15"/>
        <v>#DIV/0!</v>
      </c>
      <c r="K28" s="108" t="e">
        <f t="shared" si="15"/>
        <v>#DIV/0!</v>
      </c>
      <c r="L28" s="108" t="e">
        <f t="shared" si="15"/>
        <v>#DIV/0!</v>
      </c>
      <c r="M28" s="108" t="e">
        <f t="shared" si="15"/>
        <v>#DIV/0!</v>
      </c>
      <c r="N28" s="108" t="e">
        <f t="shared" si="15"/>
        <v>#DIV/0!</v>
      </c>
      <c r="O28" s="109" t="e">
        <f t="shared" si="15"/>
        <v>#DIV/0!</v>
      </c>
    </row>
    <row r="29" spans="2:15" s="51" customFormat="1" ht="17.25" customHeight="1">
      <c r="B29" s="67"/>
      <c r="C29" s="68"/>
      <c r="D29" s="83">
        <f>IFERROR(D28/D$5,0)</f>
        <v>0</v>
      </c>
      <c r="E29" s="83" t="e">
        <f t="shared" ref="E29:O29" si="16">E28/E$5</f>
        <v>#DIV/0!</v>
      </c>
      <c r="F29" s="84" t="e">
        <f t="shared" si="16"/>
        <v>#DIV/0!</v>
      </c>
      <c r="G29" s="84" t="e">
        <f t="shared" si="16"/>
        <v>#DIV/0!</v>
      </c>
      <c r="H29" s="84" t="e">
        <f t="shared" si="16"/>
        <v>#DIV/0!</v>
      </c>
      <c r="I29" s="85" t="e">
        <f t="shared" si="16"/>
        <v>#DIV/0!</v>
      </c>
      <c r="J29" s="85" t="e">
        <f t="shared" si="16"/>
        <v>#DIV/0!</v>
      </c>
      <c r="K29" s="85" t="e">
        <f t="shared" si="16"/>
        <v>#DIV/0!</v>
      </c>
      <c r="L29" s="85" t="e">
        <f t="shared" si="16"/>
        <v>#DIV/0!</v>
      </c>
      <c r="M29" s="85" t="e">
        <f t="shared" si="16"/>
        <v>#DIV/0!</v>
      </c>
      <c r="N29" s="85" t="e">
        <f t="shared" si="16"/>
        <v>#DIV/0!</v>
      </c>
      <c r="O29" s="86" t="e">
        <f t="shared" si="16"/>
        <v>#DIV/0!</v>
      </c>
    </row>
    <row r="30" spans="2:15" s="51" customFormat="1" ht="17.25" customHeight="1">
      <c r="B30" s="67">
        <f>B28+1</f>
        <v>13</v>
      </c>
      <c r="C30" s="68" t="s">
        <v>37</v>
      </c>
      <c r="D30" s="111">
        <f>'Plan Working B'!E239+'Plan Working B'!E252</f>
        <v>0</v>
      </c>
      <c r="E30" s="111">
        <f>'Plan Working B'!F239+'Plan Working B'!F252</f>
        <v>0</v>
      </c>
      <c r="F30" s="112">
        <f>'Plan Working B'!G239+'Plan Working B'!G252</f>
        <v>0</v>
      </c>
      <c r="G30" s="112">
        <f>'Plan Working B'!H239+'Plan Working B'!H252</f>
        <v>0</v>
      </c>
      <c r="H30" s="112">
        <f>'Plan Working B'!I239+'Plan Working B'!I252</f>
        <v>0</v>
      </c>
      <c r="I30" s="112">
        <f>'Plan Working B'!J239+'Plan Working B'!J252</f>
        <v>0</v>
      </c>
      <c r="J30" s="112">
        <f>'Plan Working B'!K239+'Plan Working B'!K252</f>
        <v>0</v>
      </c>
      <c r="K30" s="112">
        <f>'Plan Working B'!L239+'Plan Working B'!L252</f>
        <v>0</v>
      </c>
      <c r="L30" s="112">
        <f>'Plan Working B'!M239+'Plan Working B'!M252</f>
        <v>0</v>
      </c>
      <c r="M30" s="112">
        <f>'Plan Working B'!N239+'Plan Working B'!N252</f>
        <v>0</v>
      </c>
      <c r="N30" s="112">
        <f>'Plan Working B'!O239+'Plan Working B'!O252</f>
        <v>0</v>
      </c>
      <c r="O30" s="113">
        <f>'Plan Working B'!P239+'Plan Working B'!P252</f>
        <v>0</v>
      </c>
    </row>
    <row r="31" spans="2:15" s="98" customFormat="1" ht="17.25" customHeight="1">
      <c r="B31" s="96"/>
      <c r="C31" s="97"/>
      <c r="D31" s="83">
        <f>IFERROR(D30/D$5,0)</f>
        <v>0</v>
      </c>
      <c r="E31" s="83" t="e">
        <f t="shared" ref="E31:O33" si="17">E30/E$5</f>
        <v>#DIV/0!</v>
      </c>
      <c r="F31" s="84" t="e">
        <f t="shared" si="17"/>
        <v>#DIV/0!</v>
      </c>
      <c r="G31" s="84" t="e">
        <f t="shared" si="17"/>
        <v>#DIV/0!</v>
      </c>
      <c r="H31" s="84" t="e">
        <f t="shared" si="17"/>
        <v>#DIV/0!</v>
      </c>
      <c r="I31" s="85" t="e">
        <f t="shared" si="17"/>
        <v>#DIV/0!</v>
      </c>
      <c r="J31" s="85" t="e">
        <f t="shared" si="17"/>
        <v>#DIV/0!</v>
      </c>
      <c r="K31" s="85" t="e">
        <f t="shared" si="17"/>
        <v>#DIV/0!</v>
      </c>
      <c r="L31" s="85" t="e">
        <f t="shared" si="17"/>
        <v>#DIV/0!</v>
      </c>
      <c r="M31" s="85" t="e">
        <f t="shared" si="17"/>
        <v>#DIV/0!</v>
      </c>
      <c r="N31" s="85" t="e">
        <f t="shared" si="17"/>
        <v>#DIV/0!</v>
      </c>
      <c r="O31" s="86" t="e">
        <f t="shared" si="17"/>
        <v>#DIV/0!</v>
      </c>
    </row>
    <row r="32" spans="2:15" s="110" customFormat="1" ht="17.25" customHeight="1">
      <c r="B32" s="67">
        <f>B28+1</f>
        <v>13</v>
      </c>
      <c r="C32" s="274" t="s">
        <v>483</v>
      </c>
      <c r="D32" s="275">
        <f>D28-D30</f>
        <v>0</v>
      </c>
      <c r="E32" s="107" t="e">
        <f t="shared" ref="E32:O32" si="18">E28-E30</f>
        <v>#DIV/0!</v>
      </c>
      <c r="F32" s="107" t="e">
        <f t="shared" si="18"/>
        <v>#DIV/0!</v>
      </c>
      <c r="G32" s="107" t="e">
        <f t="shared" si="18"/>
        <v>#DIV/0!</v>
      </c>
      <c r="H32" s="107" t="e">
        <f t="shared" si="18"/>
        <v>#DIV/0!</v>
      </c>
      <c r="I32" s="107" t="e">
        <f t="shared" si="18"/>
        <v>#DIV/0!</v>
      </c>
      <c r="J32" s="107" t="e">
        <f t="shared" si="18"/>
        <v>#DIV/0!</v>
      </c>
      <c r="K32" s="107" t="e">
        <f t="shared" si="18"/>
        <v>#DIV/0!</v>
      </c>
      <c r="L32" s="107" t="e">
        <f t="shared" si="18"/>
        <v>#DIV/0!</v>
      </c>
      <c r="M32" s="107" t="e">
        <f t="shared" si="18"/>
        <v>#DIV/0!</v>
      </c>
      <c r="N32" s="107" t="e">
        <f t="shared" si="18"/>
        <v>#DIV/0!</v>
      </c>
      <c r="O32" s="109" t="e">
        <f t="shared" si="18"/>
        <v>#DIV/0!</v>
      </c>
    </row>
    <row r="33" spans="2:15" s="51" customFormat="1" ht="17.25" customHeight="1">
      <c r="B33" s="67"/>
      <c r="C33" s="68"/>
      <c r="D33" s="83">
        <f>IFERROR(D32/D$5,0)</f>
        <v>0</v>
      </c>
      <c r="E33" s="83" t="e">
        <f t="shared" si="17"/>
        <v>#DIV/0!</v>
      </c>
      <c r="F33" s="84" t="e">
        <f t="shared" si="17"/>
        <v>#DIV/0!</v>
      </c>
      <c r="G33" s="84" t="e">
        <f t="shared" si="17"/>
        <v>#DIV/0!</v>
      </c>
      <c r="H33" s="84" t="e">
        <f t="shared" si="17"/>
        <v>#DIV/0!</v>
      </c>
      <c r="I33" s="85" t="e">
        <f t="shared" si="17"/>
        <v>#DIV/0!</v>
      </c>
      <c r="J33" s="85" t="e">
        <f t="shared" si="17"/>
        <v>#DIV/0!</v>
      </c>
      <c r="K33" s="85" t="e">
        <f t="shared" si="17"/>
        <v>#DIV/0!</v>
      </c>
      <c r="L33" s="85" t="e">
        <f t="shared" si="17"/>
        <v>#DIV/0!</v>
      </c>
      <c r="M33" s="85" t="e">
        <f t="shared" si="17"/>
        <v>#DIV/0!</v>
      </c>
      <c r="N33" s="85" t="e">
        <f t="shared" si="17"/>
        <v>#DIV/0!</v>
      </c>
      <c r="O33" s="86" t="e">
        <f t="shared" si="17"/>
        <v>#DIV/0!</v>
      </c>
    </row>
    <row r="34" spans="2:15" s="110" customFormat="1" ht="7.5" customHeight="1" thickBot="1">
      <c r="B34" s="114"/>
      <c r="C34" s="115"/>
      <c r="D34" s="116"/>
      <c r="E34" s="116"/>
      <c r="F34" s="117"/>
      <c r="G34" s="117"/>
      <c r="H34" s="117"/>
      <c r="I34" s="117"/>
      <c r="J34" s="117"/>
      <c r="K34" s="117"/>
      <c r="L34" s="117"/>
      <c r="M34" s="117"/>
      <c r="N34" s="117"/>
      <c r="O34" s="118"/>
    </row>
    <row r="35" spans="2:15" s="51" customFormat="1" ht="6" customHeight="1">
      <c r="B35" s="52"/>
      <c r="C35" s="119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2:15" ht="15" customHeight="1" thickBot="1">
      <c r="K36" s="120"/>
      <c r="L36" s="120"/>
      <c r="M36" s="120"/>
      <c r="N36" s="120"/>
      <c r="O36" s="120"/>
    </row>
    <row r="37" spans="2:15" ht="15" customHeight="1" thickBot="1">
      <c r="B37" s="123"/>
      <c r="C37" s="124" t="s">
        <v>320</v>
      </c>
      <c r="D37" s="125">
        <f>IFERROR((D14+D16+D18+D30)/(D13-D21-D23-D25)/365*10^5/'Plan Working B'!E279,0)</f>
        <v>0</v>
      </c>
      <c r="E37" s="125">
        <f>IFERROR((E14+E16+E18+E30)/(E13-E21-E23-E25)/365*10^5/'Plan Working B'!F279,0)</f>
        <v>0</v>
      </c>
      <c r="F37" s="125">
        <f>IFERROR((F14+F16+F18+F30)/(F13-F21-F23-F25)/365*10^5/'Plan Working B'!G279,0)</f>
        <v>0</v>
      </c>
      <c r="G37" s="125">
        <f>IFERROR((G14+G16+G18+G30)/(G13-G21-G23-G25)/365*10^5/'Plan Working B'!H279,0)</f>
        <v>0</v>
      </c>
      <c r="H37" s="125">
        <f>IFERROR((H14+H16+H18+H30)/(H13-H21-H23-H25)/365*10^5/'Plan Working B'!I279,0)</f>
        <v>0</v>
      </c>
      <c r="I37" s="125">
        <f>IFERROR((I14+I16+I18+I30)/(I13-I21-I23-I25)/365*10^5/'Plan Working B'!J279,0)</f>
        <v>0</v>
      </c>
      <c r="J37" s="125">
        <f>IFERROR((J14+J16+J18+J30)/(J13-J21-J23-J25)/365*10^5/'Plan Working B'!K279,0)</f>
        <v>0</v>
      </c>
      <c r="K37" s="125">
        <f>IFERROR((K14+K16+K18+K30)/(K13-K21-K23-K25)/365*10^5/'Plan Working B'!L279,0)</f>
        <v>0</v>
      </c>
      <c r="L37" s="125">
        <f>IFERROR((L14+L16+L18+L30)/(L13-L21-L23-L25)/365*10^5/'Plan Working B'!M279,0)</f>
        <v>0</v>
      </c>
      <c r="M37" s="125">
        <f>IFERROR((M14+M16+M18+M30)/(M13-M21-M23-M25)/365*10^5/'Plan Working B'!N279,0)</f>
        <v>0</v>
      </c>
      <c r="N37" s="125">
        <f>IFERROR((N14+N16+N18+N30)/(N13-N21-N23-N25)/365*10^5/'Plan Working B'!O279,0)</f>
        <v>0</v>
      </c>
      <c r="O37" s="126">
        <f>IFERROR((O14+O16+O18+O30)/(O13-O21-O23-O25)/365*10^5/'Plan Working B'!P279,0)</f>
        <v>0</v>
      </c>
    </row>
    <row r="38" spans="2:15" ht="15" customHeight="1">
      <c r="K38" s="120"/>
      <c r="L38" s="120"/>
      <c r="M38" s="120"/>
      <c r="N38" s="120"/>
      <c r="O38" s="120"/>
    </row>
    <row r="39" spans="2:15" ht="15" customHeight="1"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</row>
    <row r="40" spans="2:15" ht="15" customHeight="1">
      <c r="K40" s="120"/>
      <c r="L40" s="120"/>
      <c r="M40" s="120"/>
      <c r="N40" s="120"/>
      <c r="O40" s="120"/>
    </row>
    <row r="41" spans="2:15" ht="15" customHeight="1"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</row>
    <row r="42" spans="2:15" ht="15" customHeight="1">
      <c r="K42" s="120"/>
      <c r="L42" s="120"/>
      <c r="M42" s="120"/>
      <c r="N42" s="120"/>
      <c r="O42" s="120"/>
    </row>
    <row r="43" spans="2:15" ht="15" customHeight="1">
      <c r="K43" s="120"/>
      <c r="L43" s="120"/>
      <c r="M43" s="120"/>
      <c r="N43" s="120"/>
      <c r="O43" s="120"/>
    </row>
    <row r="44" spans="2:15" ht="15" customHeight="1">
      <c r="K44" s="120"/>
      <c r="L44" s="120"/>
      <c r="M44" s="120"/>
      <c r="N44" s="120"/>
      <c r="O44" s="120"/>
    </row>
    <row r="45" spans="2:15" ht="15" customHeight="1">
      <c r="K45" s="120"/>
      <c r="L45" s="120"/>
      <c r="M45" s="120"/>
      <c r="N45" s="120"/>
      <c r="O45" s="120"/>
    </row>
  </sheetData>
  <sheetProtection selectLockedCells="1" selectUnlockedCells="1"/>
  <pageMargins left="0.196527777777778" right="0.156944444444444" top="0.35416666666666702" bottom="0.118055555555556" header="0.35416666666666702" footer="0.118055555555556"/>
  <pageSetup paperSize="9" scale="79" orientation="landscape" horizontalDpi="36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0AB4F-9685-1C45-91F0-19E47ACC4774}">
  <sheetPr codeName="Sheet20">
    <pageSetUpPr fitToPage="1"/>
  </sheetPr>
  <dimension ref="B1:Q41"/>
  <sheetViews>
    <sheetView showGridLines="0" zoomScale="80" zoomScaleNormal="80" zoomScaleSheetLayoutView="100" workbookViewId="0">
      <pane xSplit="3" ySplit="5" topLeftCell="D16" activePane="bottomRight" state="frozen"/>
      <selection pane="topRight" activeCell="D1" sqref="D1"/>
      <selection pane="bottomLeft" activeCell="A6" sqref="A6"/>
      <selection pane="bottomRight" activeCell="D29" sqref="D29"/>
    </sheetView>
  </sheetViews>
  <sheetFormatPr defaultColWidth="9.77734375" defaultRowHeight="15" customHeight="1"/>
  <cols>
    <col min="1" max="1" width="3" style="122" customWidth="1"/>
    <col min="2" max="2" width="5.5546875" style="120" customWidth="1"/>
    <col min="3" max="3" width="15.5546875" style="121" bestFit="1" customWidth="1"/>
    <col min="4" max="5" width="7" style="120" bestFit="1" customWidth="1"/>
    <col min="6" max="10" width="8.21875" style="120" bestFit="1" customWidth="1"/>
    <col min="11" max="14" width="8.21875" style="122" bestFit="1" customWidth="1"/>
    <col min="15" max="15" width="8.77734375" style="122" bestFit="1" customWidth="1"/>
    <col min="16" max="228" width="9.77734375" style="122"/>
    <col min="229" max="229" width="14.21875" style="122" customWidth="1"/>
    <col min="230" max="230" width="10.21875" style="122" customWidth="1"/>
    <col min="231" max="231" width="4.6640625" style="122" customWidth="1"/>
    <col min="232" max="232" width="10" style="122" customWidth="1"/>
    <col min="233" max="233" width="4.6640625" style="122" customWidth="1"/>
    <col min="234" max="234" width="9.44140625" style="122" customWidth="1"/>
    <col min="235" max="235" width="5.33203125" style="122" customWidth="1"/>
    <col min="236" max="236" width="9.44140625" style="122" customWidth="1"/>
    <col min="237" max="237" width="6.21875" style="122" customWidth="1"/>
    <col min="238" max="238" width="9.44140625" style="122" customWidth="1"/>
    <col min="239" max="239" width="6" style="122" customWidth="1"/>
    <col min="240" max="240" width="9.44140625" style="122" customWidth="1"/>
    <col min="241" max="241" width="6" style="122" customWidth="1"/>
    <col min="242" max="242" width="9.77734375" style="122" customWidth="1"/>
    <col min="243" max="243" width="6" style="122" customWidth="1"/>
    <col min="244" max="244" width="50.44140625" style="122" customWidth="1"/>
    <col min="245" max="484" width="9.77734375" style="122"/>
    <col min="485" max="485" width="14.21875" style="122" customWidth="1"/>
    <col min="486" max="486" width="10.21875" style="122" customWidth="1"/>
    <col min="487" max="487" width="4.6640625" style="122" customWidth="1"/>
    <col min="488" max="488" width="10" style="122" customWidth="1"/>
    <col min="489" max="489" width="4.6640625" style="122" customWidth="1"/>
    <col min="490" max="490" width="9.44140625" style="122" customWidth="1"/>
    <col min="491" max="491" width="5.33203125" style="122" customWidth="1"/>
    <col min="492" max="492" width="9.44140625" style="122" customWidth="1"/>
    <col min="493" max="493" width="6.21875" style="122" customWidth="1"/>
    <col min="494" max="494" width="9.44140625" style="122" customWidth="1"/>
    <col min="495" max="495" width="6" style="122" customWidth="1"/>
    <col min="496" max="496" width="9.44140625" style="122" customWidth="1"/>
    <col min="497" max="497" width="6" style="122" customWidth="1"/>
    <col min="498" max="498" width="9.77734375" style="122" customWidth="1"/>
    <col min="499" max="499" width="6" style="122" customWidth="1"/>
    <col min="500" max="500" width="50.44140625" style="122" customWidth="1"/>
    <col min="501" max="740" width="9.77734375" style="122"/>
    <col min="741" max="741" width="14.21875" style="122" customWidth="1"/>
    <col min="742" max="742" width="10.21875" style="122" customWidth="1"/>
    <col min="743" max="743" width="4.6640625" style="122" customWidth="1"/>
    <col min="744" max="744" width="10" style="122" customWidth="1"/>
    <col min="745" max="745" width="4.6640625" style="122" customWidth="1"/>
    <col min="746" max="746" width="9.44140625" style="122" customWidth="1"/>
    <col min="747" max="747" width="5.33203125" style="122" customWidth="1"/>
    <col min="748" max="748" width="9.44140625" style="122" customWidth="1"/>
    <col min="749" max="749" width="6.21875" style="122" customWidth="1"/>
    <col min="750" max="750" width="9.44140625" style="122" customWidth="1"/>
    <col min="751" max="751" width="6" style="122" customWidth="1"/>
    <col min="752" max="752" width="9.44140625" style="122" customWidth="1"/>
    <col min="753" max="753" width="6" style="122" customWidth="1"/>
    <col min="754" max="754" width="9.77734375" style="122" customWidth="1"/>
    <col min="755" max="755" width="6" style="122" customWidth="1"/>
    <col min="756" max="756" width="50.44140625" style="122" customWidth="1"/>
    <col min="757" max="996" width="9.77734375" style="122"/>
    <col min="997" max="997" width="14.21875" style="122" customWidth="1"/>
    <col min="998" max="998" width="10.21875" style="122" customWidth="1"/>
    <col min="999" max="999" width="4.6640625" style="122" customWidth="1"/>
    <col min="1000" max="1000" width="10" style="122" customWidth="1"/>
    <col min="1001" max="1001" width="4.6640625" style="122" customWidth="1"/>
    <col min="1002" max="1002" width="9.44140625" style="122" customWidth="1"/>
    <col min="1003" max="1003" width="5.33203125" style="122" customWidth="1"/>
    <col min="1004" max="1004" width="9.44140625" style="122" customWidth="1"/>
    <col min="1005" max="1005" width="6.21875" style="122" customWidth="1"/>
    <col min="1006" max="1006" width="9.44140625" style="122" customWidth="1"/>
    <col min="1007" max="1007" width="6" style="122" customWidth="1"/>
    <col min="1008" max="1008" width="9.44140625" style="122" customWidth="1"/>
    <col min="1009" max="1009" width="6" style="122" customWidth="1"/>
    <col min="1010" max="1010" width="9.77734375" style="122" customWidth="1"/>
    <col min="1011" max="1011" width="6" style="122" customWidth="1"/>
    <col min="1012" max="1012" width="50.44140625" style="122" customWidth="1"/>
    <col min="1013" max="1252" width="9.77734375" style="122"/>
    <col min="1253" max="1253" width="14.21875" style="122" customWidth="1"/>
    <col min="1254" max="1254" width="10.21875" style="122" customWidth="1"/>
    <col min="1255" max="1255" width="4.6640625" style="122" customWidth="1"/>
    <col min="1256" max="1256" width="10" style="122" customWidth="1"/>
    <col min="1257" max="1257" width="4.6640625" style="122" customWidth="1"/>
    <col min="1258" max="1258" width="9.44140625" style="122" customWidth="1"/>
    <col min="1259" max="1259" width="5.33203125" style="122" customWidth="1"/>
    <col min="1260" max="1260" width="9.44140625" style="122" customWidth="1"/>
    <col min="1261" max="1261" width="6.21875" style="122" customWidth="1"/>
    <col min="1262" max="1262" width="9.44140625" style="122" customWidth="1"/>
    <col min="1263" max="1263" width="6" style="122" customWidth="1"/>
    <col min="1264" max="1264" width="9.44140625" style="122" customWidth="1"/>
    <col min="1265" max="1265" width="6" style="122" customWidth="1"/>
    <col min="1266" max="1266" width="9.77734375" style="122" customWidth="1"/>
    <col min="1267" max="1267" width="6" style="122" customWidth="1"/>
    <col min="1268" max="1268" width="50.44140625" style="122" customWidth="1"/>
    <col min="1269" max="1508" width="9.77734375" style="122"/>
    <col min="1509" max="1509" width="14.21875" style="122" customWidth="1"/>
    <col min="1510" max="1510" width="10.21875" style="122" customWidth="1"/>
    <col min="1511" max="1511" width="4.6640625" style="122" customWidth="1"/>
    <col min="1512" max="1512" width="10" style="122" customWidth="1"/>
    <col min="1513" max="1513" width="4.6640625" style="122" customWidth="1"/>
    <col min="1514" max="1514" width="9.44140625" style="122" customWidth="1"/>
    <col min="1515" max="1515" width="5.33203125" style="122" customWidth="1"/>
    <col min="1516" max="1516" width="9.44140625" style="122" customWidth="1"/>
    <col min="1517" max="1517" width="6.21875" style="122" customWidth="1"/>
    <col min="1518" max="1518" width="9.44140625" style="122" customWidth="1"/>
    <col min="1519" max="1519" width="6" style="122" customWidth="1"/>
    <col min="1520" max="1520" width="9.44140625" style="122" customWidth="1"/>
    <col min="1521" max="1521" width="6" style="122" customWidth="1"/>
    <col min="1522" max="1522" width="9.77734375" style="122" customWidth="1"/>
    <col min="1523" max="1523" width="6" style="122" customWidth="1"/>
    <col min="1524" max="1524" width="50.44140625" style="122" customWidth="1"/>
    <col min="1525" max="1764" width="9.77734375" style="122"/>
    <col min="1765" max="1765" width="14.21875" style="122" customWidth="1"/>
    <col min="1766" max="1766" width="10.21875" style="122" customWidth="1"/>
    <col min="1767" max="1767" width="4.6640625" style="122" customWidth="1"/>
    <col min="1768" max="1768" width="10" style="122" customWidth="1"/>
    <col min="1769" max="1769" width="4.6640625" style="122" customWidth="1"/>
    <col min="1770" max="1770" width="9.44140625" style="122" customWidth="1"/>
    <col min="1771" max="1771" width="5.33203125" style="122" customWidth="1"/>
    <col min="1772" max="1772" width="9.44140625" style="122" customWidth="1"/>
    <col min="1773" max="1773" width="6.21875" style="122" customWidth="1"/>
    <col min="1774" max="1774" width="9.44140625" style="122" customWidth="1"/>
    <col min="1775" max="1775" width="6" style="122" customWidth="1"/>
    <col min="1776" max="1776" width="9.44140625" style="122" customWidth="1"/>
    <col min="1777" max="1777" width="6" style="122" customWidth="1"/>
    <col min="1778" max="1778" width="9.77734375" style="122" customWidth="1"/>
    <col min="1779" max="1779" width="6" style="122" customWidth="1"/>
    <col min="1780" max="1780" width="50.44140625" style="122" customWidth="1"/>
    <col min="1781" max="2020" width="9.77734375" style="122"/>
    <col min="2021" max="2021" width="14.21875" style="122" customWidth="1"/>
    <col min="2022" max="2022" width="10.21875" style="122" customWidth="1"/>
    <col min="2023" max="2023" width="4.6640625" style="122" customWidth="1"/>
    <col min="2024" max="2024" width="10" style="122" customWidth="1"/>
    <col min="2025" max="2025" width="4.6640625" style="122" customWidth="1"/>
    <col min="2026" max="2026" width="9.44140625" style="122" customWidth="1"/>
    <col min="2027" max="2027" width="5.33203125" style="122" customWidth="1"/>
    <col min="2028" max="2028" width="9.44140625" style="122" customWidth="1"/>
    <col min="2029" max="2029" width="6.21875" style="122" customWidth="1"/>
    <col min="2030" max="2030" width="9.44140625" style="122" customWidth="1"/>
    <col min="2031" max="2031" width="6" style="122" customWidth="1"/>
    <col min="2032" max="2032" width="9.44140625" style="122" customWidth="1"/>
    <col min="2033" max="2033" width="6" style="122" customWidth="1"/>
    <col min="2034" max="2034" width="9.77734375" style="122" customWidth="1"/>
    <col min="2035" max="2035" width="6" style="122" customWidth="1"/>
    <col min="2036" max="2036" width="50.44140625" style="122" customWidth="1"/>
    <col min="2037" max="2276" width="9.77734375" style="122"/>
    <col min="2277" max="2277" width="14.21875" style="122" customWidth="1"/>
    <col min="2278" max="2278" width="10.21875" style="122" customWidth="1"/>
    <col min="2279" max="2279" width="4.6640625" style="122" customWidth="1"/>
    <col min="2280" max="2280" width="10" style="122" customWidth="1"/>
    <col min="2281" max="2281" width="4.6640625" style="122" customWidth="1"/>
    <col min="2282" max="2282" width="9.44140625" style="122" customWidth="1"/>
    <col min="2283" max="2283" width="5.33203125" style="122" customWidth="1"/>
    <col min="2284" max="2284" width="9.44140625" style="122" customWidth="1"/>
    <col min="2285" max="2285" width="6.21875" style="122" customWidth="1"/>
    <col min="2286" max="2286" width="9.44140625" style="122" customWidth="1"/>
    <col min="2287" max="2287" width="6" style="122" customWidth="1"/>
    <col min="2288" max="2288" width="9.44140625" style="122" customWidth="1"/>
    <col min="2289" max="2289" width="6" style="122" customWidth="1"/>
    <col min="2290" max="2290" width="9.77734375" style="122" customWidth="1"/>
    <col min="2291" max="2291" width="6" style="122" customWidth="1"/>
    <col min="2292" max="2292" width="50.44140625" style="122" customWidth="1"/>
    <col min="2293" max="2532" width="9.77734375" style="122"/>
    <col min="2533" max="2533" width="14.21875" style="122" customWidth="1"/>
    <col min="2534" max="2534" width="10.21875" style="122" customWidth="1"/>
    <col min="2535" max="2535" width="4.6640625" style="122" customWidth="1"/>
    <col min="2536" max="2536" width="10" style="122" customWidth="1"/>
    <col min="2537" max="2537" width="4.6640625" style="122" customWidth="1"/>
    <col min="2538" max="2538" width="9.44140625" style="122" customWidth="1"/>
    <col min="2539" max="2539" width="5.33203125" style="122" customWidth="1"/>
    <col min="2540" max="2540" width="9.44140625" style="122" customWidth="1"/>
    <col min="2541" max="2541" width="6.21875" style="122" customWidth="1"/>
    <col min="2542" max="2542" width="9.44140625" style="122" customWidth="1"/>
    <col min="2543" max="2543" width="6" style="122" customWidth="1"/>
    <col min="2544" max="2544" width="9.44140625" style="122" customWidth="1"/>
    <col min="2545" max="2545" width="6" style="122" customWidth="1"/>
    <col min="2546" max="2546" width="9.77734375" style="122" customWidth="1"/>
    <col min="2547" max="2547" width="6" style="122" customWidth="1"/>
    <col min="2548" max="2548" width="50.44140625" style="122" customWidth="1"/>
    <col min="2549" max="2788" width="9.77734375" style="122"/>
    <col min="2789" max="2789" width="14.21875" style="122" customWidth="1"/>
    <col min="2790" max="2790" width="10.21875" style="122" customWidth="1"/>
    <col min="2791" max="2791" width="4.6640625" style="122" customWidth="1"/>
    <col min="2792" max="2792" width="10" style="122" customWidth="1"/>
    <col min="2793" max="2793" width="4.6640625" style="122" customWidth="1"/>
    <col min="2794" max="2794" width="9.44140625" style="122" customWidth="1"/>
    <col min="2795" max="2795" width="5.33203125" style="122" customWidth="1"/>
    <col min="2796" max="2796" width="9.44140625" style="122" customWidth="1"/>
    <col min="2797" max="2797" width="6.21875" style="122" customWidth="1"/>
    <col min="2798" max="2798" width="9.44140625" style="122" customWidth="1"/>
    <col min="2799" max="2799" width="6" style="122" customWidth="1"/>
    <col min="2800" max="2800" width="9.44140625" style="122" customWidth="1"/>
    <col min="2801" max="2801" width="6" style="122" customWidth="1"/>
    <col min="2802" max="2802" width="9.77734375" style="122" customWidth="1"/>
    <col min="2803" max="2803" width="6" style="122" customWidth="1"/>
    <col min="2804" max="2804" width="50.44140625" style="122" customWidth="1"/>
    <col min="2805" max="3044" width="9.77734375" style="122"/>
    <col min="3045" max="3045" width="14.21875" style="122" customWidth="1"/>
    <col min="3046" max="3046" width="10.21875" style="122" customWidth="1"/>
    <col min="3047" max="3047" width="4.6640625" style="122" customWidth="1"/>
    <col min="3048" max="3048" width="10" style="122" customWidth="1"/>
    <col min="3049" max="3049" width="4.6640625" style="122" customWidth="1"/>
    <col min="3050" max="3050" width="9.44140625" style="122" customWidth="1"/>
    <col min="3051" max="3051" width="5.33203125" style="122" customWidth="1"/>
    <col min="3052" max="3052" width="9.44140625" style="122" customWidth="1"/>
    <col min="3053" max="3053" width="6.21875" style="122" customWidth="1"/>
    <col min="3054" max="3054" width="9.44140625" style="122" customWidth="1"/>
    <col min="3055" max="3055" width="6" style="122" customWidth="1"/>
    <col min="3056" max="3056" width="9.44140625" style="122" customWidth="1"/>
    <col min="3057" max="3057" width="6" style="122" customWidth="1"/>
    <col min="3058" max="3058" width="9.77734375" style="122" customWidth="1"/>
    <col min="3059" max="3059" width="6" style="122" customWidth="1"/>
    <col min="3060" max="3060" width="50.44140625" style="122" customWidth="1"/>
    <col min="3061" max="3300" width="9.77734375" style="122"/>
    <col min="3301" max="3301" width="14.21875" style="122" customWidth="1"/>
    <col min="3302" max="3302" width="10.21875" style="122" customWidth="1"/>
    <col min="3303" max="3303" width="4.6640625" style="122" customWidth="1"/>
    <col min="3304" max="3304" width="10" style="122" customWidth="1"/>
    <col min="3305" max="3305" width="4.6640625" style="122" customWidth="1"/>
    <col min="3306" max="3306" width="9.44140625" style="122" customWidth="1"/>
    <col min="3307" max="3307" width="5.33203125" style="122" customWidth="1"/>
    <col min="3308" max="3308" width="9.44140625" style="122" customWidth="1"/>
    <col min="3309" max="3309" width="6.21875" style="122" customWidth="1"/>
    <col min="3310" max="3310" width="9.44140625" style="122" customWidth="1"/>
    <col min="3311" max="3311" width="6" style="122" customWidth="1"/>
    <col min="3312" max="3312" width="9.44140625" style="122" customWidth="1"/>
    <col min="3313" max="3313" width="6" style="122" customWidth="1"/>
    <col min="3314" max="3314" width="9.77734375" style="122" customWidth="1"/>
    <col min="3315" max="3315" width="6" style="122" customWidth="1"/>
    <col min="3316" max="3316" width="50.44140625" style="122" customWidth="1"/>
    <col min="3317" max="3556" width="9.77734375" style="122"/>
    <col min="3557" max="3557" width="14.21875" style="122" customWidth="1"/>
    <col min="3558" max="3558" width="10.21875" style="122" customWidth="1"/>
    <col min="3559" max="3559" width="4.6640625" style="122" customWidth="1"/>
    <col min="3560" max="3560" width="10" style="122" customWidth="1"/>
    <col min="3561" max="3561" width="4.6640625" style="122" customWidth="1"/>
    <col min="3562" max="3562" width="9.44140625" style="122" customWidth="1"/>
    <col min="3563" max="3563" width="5.33203125" style="122" customWidth="1"/>
    <col min="3564" max="3564" width="9.44140625" style="122" customWidth="1"/>
    <col min="3565" max="3565" width="6.21875" style="122" customWidth="1"/>
    <col min="3566" max="3566" width="9.44140625" style="122" customWidth="1"/>
    <col min="3567" max="3567" width="6" style="122" customWidth="1"/>
    <col min="3568" max="3568" width="9.44140625" style="122" customWidth="1"/>
    <col min="3569" max="3569" width="6" style="122" customWidth="1"/>
    <col min="3570" max="3570" width="9.77734375" style="122" customWidth="1"/>
    <col min="3571" max="3571" width="6" style="122" customWidth="1"/>
    <col min="3572" max="3572" width="50.44140625" style="122" customWidth="1"/>
    <col min="3573" max="3812" width="9.77734375" style="122"/>
    <col min="3813" max="3813" width="14.21875" style="122" customWidth="1"/>
    <col min="3814" max="3814" width="10.21875" style="122" customWidth="1"/>
    <col min="3815" max="3815" width="4.6640625" style="122" customWidth="1"/>
    <col min="3816" max="3816" width="10" style="122" customWidth="1"/>
    <col min="3817" max="3817" width="4.6640625" style="122" customWidth="1"/>
    <col min="3818" max="3818" width="9.44140625" style="122" customWidth="1"/>
    <col min="3819" max="3819" width="5.33203125" style="122" customWidth="1"/>
    <col min="3820" max="3820" width="9.44140625" style="122" customWidth="1"/>
    <col min="3821" max="3821" width="6.21875" style="122" customWidth="1"/>
    <col min="3822" max="3822" width="9.44140625" style="122" customWidth="1"/>
    <col min="3823" max="3823" width="6" style="122" customWidth="1"/>
    <col min="3824" max="3824" width="9.44140625" style="122" customWidth="1"/>
    <col min="3825" max="3825" width="6" style="122" customWidth="1"/>
    <col min="3826" max="3826" width="9.77734375" style="122" customWidth="1"/>
    <col min="3827" max="3827" width="6" style="122" customWidth="1"/>
    <col min="3828" max="3828" width="50.44140625" style="122" customWidth="1"/>
    <col min="3829" max="4068" width="9.77734375" style="122"/>
    <col min="4069" max="4069" width="14.21875" style="122" customWidth="1"/>
    <col min="4070" max="4070" width="10.21875" style="122" customWidth="1"/>
    <col min="4071" max="4071" width="4.6640625" style="122" customWidth="1"/>
    <col min="4072" max="4072" width="10" style="122" customWidth="1"/>
    <col min="4073" max="4073" width="4.6640625" style="122" customWidth="1"/>
    <col min="4074" max="4074" width="9.44140625" style="122" customWidth="1"/>
    <col min="4075" max="4075" width="5.33203125" style="122" customWidth="1"/>
    <col min="4076" max="4076" width="9.44140625" style="122" customWidth="1"/>
    <col min="4077" max="4077" width="6.21875" style="122" customWidth="1"/>
    <col min="4078" max="4078" width="9.44140625" style="122" customWidth="1"/>
    <col min="4079" max="4079" width="6" style="122" customWidth="1"/>
    <col min="4080" max="4080" width="9.44140625" style="122" customWidth="1"/>
    <col min="4081" max="4081" width="6" style="122" customWidth="1"/>
    <col min="4082" max="4082" width="9.77734375" style="122" customWidth="1"/>
    <col min="4083" max="4083" width="6" style="122" customWidth="1"/>
    <col min="4084" max="4084" width="50.44140625" style="122" customWidth="1"/>
    <col min="4085" max="4324" width="9.77734375" style="122"/>
    <col min="4325" max="4325" width="14.21875" style="122" customWidth="1"/>
    <col min="4326" max="4326" width="10.21875" style="122" customWidth="1"/>
    <col min="4327" max="4327" width="4.6640625" style="122" customWidth="1"/>
    <col min="4328" max="4328" width="10" style="122" customWidth="1"/>
    <col min="4329" max="4329" width="4.6640625" style="122" customWidth="1"/>
    <col min="4330" max="4330" width="9.44140625" style="122" customWidth="1"/>
    <col min="4331" max="4331" width="5.33203125" style="122" customWidth="1"/>
    <col min="4332" max="4332" width="9.44140625" style="122" customWidth="1"/>
    <col min="4333" max="4333" width="6.21875" style="122" customWidth="1"/>
    <col min="4334" max="4334" width="9.44140625" style="122" customWidth="1"/>
    <col min="4335" max="4335" width="6" style="122" customWidth="1"/>
    <col min="4336" max="4336" width="9.44140625" style="122" customWidth="1"/>
    <col min="4337" max="4337" width="6" style="122" customWidth="1"/>
    <col min="4338" max="4338" width="9.77734375" style="122" customWidth="1"/>
    <col min="4339" max="4339" width="6" style="122" customWidth="1"/>
    <col min="4340" max="4340" width="50.44140625" style="122" customWidth="1"/>
    <col min="4341" max="4580" width="9.77734375" style="122"/>
    <col min="4581" max="4581" width="14.21875" style="122" customWidth="1"/>
    <col min="4582" max="4582" width="10.21875" style="122" customWidth="1"/>
    <col min="4583" max="4583" width="4.6640625" style="122" customWidth="1"/>
    <col min="4584" max="4584" width="10" style="122" customWidth="1"/>
    <col min="4585" max="4585" width="4.6640625" style="122" customWidth="1"/>
    <col min="4586" max="4586" width="9.44140625" style="122" customWidth="1"/>
    <col min="4587" max="4587" width="5.33203125" style="122" customWidth="1"/>
    <col min="4588" max="4588" width="9.44140625" style="122" customWidth="1"/>
    <col min="4589" max="4589" width="6.21875" style="122" customWidth="1"/>
    <col min="4590" max="4590" width="9.44140625" style="122" customWidth="1"/>
    <col min="4591" max="4591" width="6" style="122" customWidth="1"/>
    <col min="4592" max="4592" width="9.44140625" style="122" customWidth="1"/>
    <col min="4593" max="4593" width="6" style="122" customWidth="1"/>
    <col min="4594" max="4594" width="9.77734375" style="122" customWidth="1"/>
    <col min="4595" max="4595" width="6" style="122" customWidth="1"/>
    <col min="4596" max="4596" width="50.44140625" style="122" customWidth="1"/>
    <col min="4597" max="4836" width="9.77734375" style="122"/>
    <col min="4837" max="4837" width="14.21875" style="122" customWidth="1"/>
    <col min="4838" max="4838" width="10.21875" style="122" customWidth="1"/>
    <col min="4839" max="4839" width="4.6640625" style="122" customWidth="1"/>
    <col min="4840" max="4840" width="10" style="122" customWidth="1"/>
    <col min="4841" max="4841" width="4.6640625" style="122" customWidth="1"/>
    <col min="4842" max="4842" width="9.44140625" style="122" customWidth="1"/>
    <col min="4843" max="4843" width="5.33203125" style="122" customWidth="1"/>
    <col min="4844" max="4844" width="9.44140625" style="122" customWidth="1"/>
    <col min="4845" max="4845" width="6.21875" style="122" customWidth="1"/>
    <col min="4846" max="4846" width="9.44140625" style="122" customWidth="1"/>
    <col min="4847" max="4847" width="6" style="122" customWidth="1"/>
    <col min="4848" max="4848" width="9.44140625" style="122" customWidth="1"/>
    <col min="4849" max="4849" width="6" style="122" customWidth="1"/>
    <col min="4850" max="4850" width="9.77734375" style="122" customWidth="1"/>
    <col min="4851" max="4851" width="6" style="122" customWidth="1"/>
    <col min="4852" max="4852" width="50.44140625" style="122" customWidth="1"/>
    <col min="4853" max="5092" width="9.77734375" style="122"/>
    <col min="5093" max="5093" width="14.21875" style="122" customWidth="1"/>
    <col min="5094" max="5094" width="10.21875" style="122" customWidth="1"/>
    <col min="5095" max="5095" width="4.6640625" style="122" customWidth="1"/>
    <col min="5096" max="5096" width="10" style="122" customWidth="1"/>
    <col min="5097" max="5097" width="4.6640625" style="122" customWidth="1"/>
    <col min="5098" max="5098" width="9.44140625" style="122" customWidth="1"/>
    <col min="5099" max="5099" width="5.33203125" style="122" customWidth="1"/>
    <col min="5100" max="5100" width="9.44140625" style="122" customWidth="1"/>
    <col min="5101" max="5101" width="6.21875" style="122" customWidth="1"/>
    <col min="5102" max="5102" width="9.44140625" style="122" customWidth="1"/>
    <col min="5103" max="5103" width="6" style="122" customWidth="1"/>
    <col min="5104" max="5104" width="9.44140625" style="122" customWidth="1"/>
    <col min="5105" max="5105" width="6" style="122" customWidth="1"/>
    <col min="5106" max="5106" width="9.77734375" style="122" customWidth="1"/>
    <col min="5107" max="5107" width="6" style="122" customWidth="1"/>
    <col min="5108" max="5108" width="50.44140625" style="122" customWidth="1"/>
    <col min="5109" max="5348" width="9.77734375" style="122"/>
    <col min="5349" max="5349" width="14.21875" style="122" customWidth="1"/>
    <col min="5350" max="5350" width="10.21875" style="122" customWidth="1"/>
    <col min="5351" max="5351" width="4.6640625" style="122" customWidth="1"/>
    <col min="5352" max="5352" width="10" style="122" customWidth="1"/>
    <col min="5353" max="5353" width="4.6640625" style="122" customWidth="1"/>
    <col min="5354" max="5354" width="9.44140625" style="122" customWidth="1"/>
    <col min="5355" max="5355" width="5.33203125" style="122" customWidth="1"/>
    <col min="5356" max="5356" width="9.44140625" style="122" customWidth="1"/>
    <col min="5357" max="5357" width="6.21875" style="122" customWidth="1"/>
    <col min="5358" max="5358" width="9.44140625" style="122" customWidth="1"/>
    <col min="5359" max="5359" width="6" style="122" customWidth="1"/>
    <col min="5360" max="5360" width="9.44140625" style="122" customWidth="1"/>
    <col min="5361" max="5361" width="6" style="122" customWidth="1"/>
    <col min="5362" max="5362" width="9.77734375" style="122" customWidth="1"/>
    <col min="5363" max="5363" width="6" style="122" customWidth="1"/>
    <col min="5364" max="5364" width="50.44140625" style="122" customWidth="1"/>
    <col min="5365" max="5604" width="9.77734375" style="122"/>
    <col min="5605" max="5605" width="14.21875" style="122" customWidth="1"/>
    <col min="5606" max="5606" width="10.21875" style="122" customWidth="1"/>
    <col min="5607" max="5607" width="4.6640625" style="122" customWidth="1"/>
    <col min="5608" max="5608" width="10" style="122" customWidth="1"/>
    <col min="5609" max="5609" width="4.6640625" style="122" customWidth="1"/>
    <col min="5610" max="5610" width="9.44140625" style="122" customWidth="1"/>
    <col min="5611" max="5611" width="5.33203125" style="122" customWidth="1"/>
    <col min="5612" max="5612" width="9.44140625" style="122" customWidth="1"/>
    <col min="5613" max="5613" width="6.21875" style="122" customWidth="1"/>
    <col min="5614" max="5614" width="9.44140625" style="122" customWidth="1"/>
    <col min="5615" max="5615" width="6" style="122" customWidth="1"/>
    <col min="5616" max="5616" width="9.44140625" style="122" customWidth="1"/>
    <col min="5617" max="5617" width="6" style="122" customWidth="1"/>
    <col min="5618" max="5618" width="9.77734375" style="122" customWidth="1"/>
    <col min="5619" max="5619" width="6" style="122" customWidth="1"/>
    <col min="5620" max="5620" width="50.44140625" style="122" customWidth="1"/>
    <col min="5621" max="5860" width="9.77734375" style="122"/>
    <col min="5861" max="5861" width="14.21875" style="122" customWidth="1"/>
    <col min="5862" max="5862" width="10.21875" style="122" customWidth="1"/>
    <col min="5863" max="5863" width="4.6640625" style="122" customWidth="1"/>
    <col min="5864" max="5864" width="10" style="122" customWidth="1"/>
    <col min="5865" max="5865" width="4.6640625" style="122" customWidth="1"/>
    <col min="5866" max="5866" width="9.44140625" style="122" customWidth="1"/>
    <col min="5867" max="5867" width="5.33203125" style="122" customWidth="1"/>
    <col min="5868" max="5868" width="9.44140625" style="122" customWidth="1"/>
    <col min="5869" max="5869" width="6.21875" style="122" customWidth="1"/>
    <col min="5870" max="5870" width="9.44140625" style="122" customWidth="1"/>
    <col min="5871" max="5871" width="6" style="122" customWidth="1"/>
    <col min="5872" max="5872" width="9.44140625" style="122" customWidth="1"/>
    <col min="5873" max="5873" width="6" style="122" customWidth="1"/>
    <col min="5874" max="5874" width="9.77734375" style="122" customWidth="1"/>
    <col min="5875" max="5875" width="6" style="122" customWidth="1"/>
    <col min="5876" max="5876" width="50.44140625" style="122" customWidth="1"/>
    <col min="5877" max="6116" width="9.77734375" style="122"/>
    <col min="6117" max="6117" width="14.21875" style="122" customWidth="1"/>
    <col min="6118" max="6118" width="10.21875" style="122" customWidth="1"/>
    <col min="6119" max="6119" width="4.6640625" style="122" customWidth="1"/>
    <col min="6120" max="6120" width="10" style="122" customWidth="1"/>
    <col min="6121" max="6121" width="4.6640625" style="122" customWidth="1"/>
    <col min="6122" max="6122" width="9.44140625" style="122" customWidth="1"/>
    <col min="6123" max="6123" width="5.33203125" style="122" customWidth="1"/>
    <col min="6124" max="6124" width="9.44140625" style="122" customWidth="1"/>
    <col min="6125" max="6125" width="6.21875" style="122" customWidth="1"/>
    <col min="6126" max="6126" width="9.44140625" style="122" customWidth="1"/>
    <col min="6127" max="6127" width="6" style="122" customWidth="1"/>
    <col min="6128" max="6128" width="9.44140625" style="122" customWidth="1"/>
    <col min="6129" max="6129" width="6" style="122" customWidth="1"/>
    <col min="6130" max="6130" width="9.77734375" style="122" customWidth="1"/>
    <col min="6131" max="6131" width="6" style="122" customWidth="1"/>
    <col min="6132" max="6132" width="50.44140625" style="122" customWidth="1"/>
    <col min="6133" max="6372" width="9.77734375" style="122"/>
    <col min="6373" max="6373" width="14.21875" style="122" customWidth="1"/>
    <col min="6374" max="6374" width="10.21875" style="122" customWidth="1"/>
    <col min="6375" max="6375" width="4.6640625" style="122" customWidth="1"/>
    <col min="6376" max="6376" width="10" style="122" customWidth="1"/>
    <col min="6377" max="6377" width="4.6640625" style="122" customWidth="1"/>
    <col min="6378" max="6378" width="9.44140625" style="122" customWidth="1"/>
    <col min="6379" max="6379" width="5.33203125" style="122" customWidth="1"/>
    <col min="6380" max="6380" width="9.44140625" style="122" customWidth="1"/>
    <col min="6381" max="6381" width="6.21875" style="122" customWidth="1"/>
    <col min="6382" max="6382" width="9.44140625" style="122" customWidth="1"/>
    <col min="6383" max="6383" width="6" style="122" customWidth="1"/>
    <col min="6384" max="6384" width="9.44140625" style="122" customWidth="1"/>
    <col min="6385" max="6385" width="6" style="122" customWidth="1"/>
    <col min="6386" max="6386" width="9.77734375" style="122" customWidth="1"/>
    <col min="6387" max="6387" width="6" style="122" customWidth="1"/>
    <col min="6388" max="6388" width="50.44140625" style="122" customWidth="1"/>
    <col min="6389" max="6628" width="9.77734375" style="122"/>
    <col min="6629" max="6629" width="14.21875" style="122" customWidth="1"/>
    <col min="6630" max="6630" width="10.21875" style="122" customWidth="1"/>
    <col min="6631" max="6631" width="4.6640625" style="122" customWidth="1"/>
    <col min="6632" max="6632" width="10" style="122" customWidth="1"/>
    <col min="6633" max="6633" width="4.6640625" style="122" customWidth="1"/>
    <col min="6634" max="6634" width="9.44140625" style="122" customWidth="1"/>
    <col min="6635" max="6635" width="5.33203125" style="122" customWidth="1"/>
    <col min="6636" max="6636" width="9.44140625" style="122" customWidth="1"/>
    <col min="6637" max="6637" width="6.21875" style="122" customWidth="1"/>
    <col min="6638" max="6638" width="9.44140625" style="122" customWidth="1"/>
    <col min="6639" max="6639" width="6" style="122" customWidth="1"/>
    <col min="6640" max="6640" width="9.44140625" style="122" customWidth="1"/>
    <col min="6641" max="6641" width="6" style="122" customWidth="1"/>
    <col min="6642" max="6642" width="9.77734375" style="122" customWidth="1"/>
    <col min="6643" max="6643" width="6" style="122" customWidth="1"/>
    <col min="6644" max="6644" width="50.44140625" style="122" customWidth="1"/>
    <col min="6645" max="6884" width="9.77734375" style="122"/>
    <col min="6885" max="6885" width="14.21875" style="122" customWidth="1"/>
    <col min="6886" max="6886" width="10.21875" style="122" customWidth="1"/>
    <col min="6887" max="6887" width="4.6640625" style="122" customWidth="1"/>
    <col min="6888" max="6888" width="10" style="122" customWidth="1"/>
    <col min="6889" max="6889" width="4.6640625" style="122" customWidth="1"/>
    <col min="6890" max="6890" width="9.44140625" style="122" customWidth="1"/>
    <col min="6891" max="6891" width="5.33203125" style="122" customWidth="1"/>
    <col min="6892" max="6892" width="9.44140625" style="122" customWidth="1"/>
    <col min="6893" max="6893" width="6.21875" style="122" customWidth="1"/>
    <col min="6894" max="6894" width="9.44140625" style="122" customWidth="1"/>
    <col min="6895" max="6895" width="6" style="122" customWidth="1"/>
    <col min="6896" max="6896" width="9.44140625" style="122" customWidth="1"/>
    <col min="6897" max="6897" width="6" style="122" customWidth="1"/>
    <col min="6898" max="6898" width="9.77734375" style="122" customWidth="1"/>
    <col min="6899" max="6899" width="6" style="122" customWidth="1"/>
    <col min="6900" max="6900" width="50.44140625" style="122" customWidth="1"/>
    <col min="6901" max="7140" width="9.77734375" style="122"/>
    <col min="7141" max="7141" width="14.21875" style="122" customWidth="1"/>
    <col min="7142" max="7142" width="10.21875" style="122" customWidth="1"/>
    <col min="7143" max="7143" width="4.6640625" style="122" customWidth="1"/>
    <col min="7144" max="7144" width="10" style="122" customWidth="1"/>
    <col min="7145" max="7145" width="4.6640625" style="122" customWidth="1"/>
    <col min="7146" max="7146" width="9.44140625" style="122" customWidth="1"/>
    <col min="7147" max="7147" width="5.33203125" style="122" customWidth="1"/>
    <col min="7148" max="7148" width="9.44140625" style="122" customWidth="1"/>
    <col min="7149" max="7149" width="6.21875" style="122" customWidth="1"/>
    <col min="7150" max="7150" width="9.44140625" style="122" customWidth="1"/>
    <col min="7151" max="7151" width="6" style="122" customWidth="1"/>
    <col min="7152" max="7152" width="9.44140625" style="122" customWidth="1"/>
    <col min="7153" max="7153" width="6" style="122" customWidth="1"/>
    <col min="7154" max="7154" width="9.77734375" style="122" customWidth="1"/>
    <col min="7155" max="7155" width="6" style="122" customWidth="1"/>
    <col min="7156" max="7156" width="50.44140625" style="122" customWidth="1"/>
    <col min="7157" max="7396" width="9.77734375" style="122"/>
    <col min="7397" max="7397" width="14.21875" style="122" customWidth="1"/>
    <col min="7398" max="7398" width="10.21875" style="122" customWidth="1"/>
    <col min="7399" max="7399" width="4.6640625" style="122" customWidth="1"/>
    <col min="7400" max="7400" width="10" style="122" customWidth="1"/>
    <col min="7401" max="7401" width="4.6640625" style="122" customWidth="1"/>
    <col min="7402" max="7402" width="9.44140625" style="122" customWidth="1"/>
    <col min="7403" max="7403" width="5.33203125" style="122" customWidth="1"/>
    <col min="7404" max="7404" width="9.44140625" style="122" customWidth="1"/>
    <col min="7405" max="7405" width="6.21875" style="122" customWidth="1"/>
    <col min="7406" max="7406" width="9.44140625" style="122" customWidth="1"/>
    <col min="7407" max="7407" width="6" style="122" customWidth="1"/>
    <col min="7408" max="7408" width="9.44140625" style="122" customWidth="1"/>
    <col min="7409" max="7409" width="6" style="122" customWidth="1"/>
    <col min="7410" max="7410" width="9.77734375" style="122" customWidth="1"/>
    <col min="7411" max="7411" width="6" style="122" customWidth="1"/>
    <col min="7412" max="7412" width="50.44140625" style="122" customWidth="1"/>
    <col min="7413" max="7652" width="9.77734375" style="122"/>
    <col min="7653" max="7653" width="14.21875" style="122" customWidth="1"/>
    <col min="7654" max="7654" width="10.21875" style="122" customWidth="1"/>
    <col min="7655" max="7655" width="4.6640625" style="122" customWidth="1"/>
    <col min="7656" max="7656" width="10" style="122" customWidth="1"/>
    <col min="7657" max="7657" width="4.6640625" style="122" customWidth="1"/>
    <col min="7658" max="7658" width="9.44140625" style="122" customWidth="1"/>
    <col min="7659" max="7659" width="5.33203125" style="122" customWidth="1"/>
    <col min="7660" max="7660" width="9.44140625" style="122" customWidth="1"/>
    <col min="7661" max="7661" width="6.21875" style="122" customWidth="1"/>
    <col min="7662" max="7662" width="9.44140625" style="122" customWidth="1"/>
    <col min="7663" max="7663" width="6" style="122" customWidth="1"/>
    <col min="7664" max="7664" width="9.44140625" style="122" customWidth="1"/>
    <col min="7665" max="7665" width="6" style="122" customWidth="1"/>
    <col min="7666" max="7666" width="9.77734375" style="122" customWidth="1"/>
    <col min="7667" max="7667" width="6" style="122" customWidth="1"/>
    <col min="7668" max="7668" width="50.44140625" style="122" customWidth="1"/>
    <col min="7669" max="7908" width="9.77734375" style="122"/>
    <col min="7909" max="7909" width="14.21875" style="122" customWidth="1"/>
    <col min="7910" max="7910" width="10.21875" style="122" customWidth="1"/>
    <col min="7911" max="7911" width="4.6640625" style="122" customWidth="1"/>
    <col min="7912" max="7912" width="10" style="122" customWidth="1"/>
    <col min="7913" max="7913" width="4.6640625" style="122" customWidth="1"/>
    <col min="7914" max="7914" width="9.44140625" style="122" customWidth="1"/>
    <col min="7915" max="7915" width="5.33203125" style="122" customWidth="1"/>
    <col min="7916" max="7916" width="9.44140625" style="122" customWidth="1"/>
    <col min="7917" max="7917" width="6.21875" style="122" customWidth="1"/>
    <col min="7918" max="7918" width="9.44140625" style="122" customWidth="1"/>
    <col min="7919" max="7919" width="6" style="122" customWidth="1"/>
    <col min="7920" max="7920" width="9.44140625" style="122" customWidth="1"/>
    <col min="7921" max="7921" width="6" style="122" customWidth="1"/>
    <col min="7922" max="7922" width="9.77734375" style="122" customWidth="1"/>
    <col min="7923" max="7923" width="6" style="122" customWidth="1"/>
    <col min="7924" max="7924" width="50.44140625" style="122" customWidth="1"/>
    <col min="7925" max="8164" width="9.77734375" style="122"/>
    <col min="8165" max="8165" width="14.21875" style="122" customWidth="1"/>
    <col min="8166" max="8166" width="10.21875" style="122" customWidth="1"/>
    <col min="8167" max="8167" width="4.6640625" style="122" customWidth="1"/>
    <col min="8168" max="8168" width="10" style="122" customWidth="1"/>
    <col min="8169" max="8169" width="4.6640625" style="122" customWidth="1"/>
    <col min="8170" max="8170" width="9.44140625" style="122" customWidth="1"/>
    <col min="8171" max="8171" width="5.33203125" style="122" customWidth="1"/>
    <col min="8172" max="8172" width="9.44140625" style="122" customWidth="1"/>
    <col min="8173" max="8173" width="6.21875" style="122" customWidth="1"/>
    <col min="8174" max="8174" width="9.44140625" style="122" customWidth="1"/>
    <col min="8175" max="8175" width="6" style="122" customWidth="1"/>
    <col min="8176" max="8176" width="9.44140625" style="122" customWidth="1"/>
    <col min="8177" max="8177" width="6" style="122" customWidth="1"/>
    <col min="8178" max="8178" width="9.77734375" style="122" customWidth="1"/>
    <col min="8179" max="8179" width="6" style="122" customWidth="1"/>
    <col min="8180" max="8180" width="50.44140625" style="122" customWidth="1"/>
    <col min="8181" max="8420" width="9.77734375" style="122"/>
    <col min="8421" max="8421" width="14.21875" style="122" customWidth="1"/>
    <col min="8422" max="8422" width="10.21875" style="122" customWidth="1"/>
    <col min="8423" max="8423" width="4.6640625" style="122" customWidth="1"/>
    <col min="8424" max="8424" width="10" style="122" customWidth="1"/>
    <col min="8425" max="8425" width="4.6640625" style="122" customWidth="1"/>
    <col min="8426" max="8426" width="9.44140625" style="122" customWidth="1"/>
    <col min="8427" max="8427" width="5.33203125" style="122" customWidth="1"/>
    <col min="8428" max="8428" width="9.44140625" style="122" customWidth="1"/>
    <col min="8429" max="8429" width="6.21875" style="122" customWidth="1"/>
    <col min="8430" max="8430" width="9.44140625" style="122" customWidth="1"/>
    <col min="8431" max="8431" width="6" style="122" customWidth="1"/>
    <col min="8432" max="8432" width="9.44140625" style="122" customWidth="1"/>
    <col min="8433" max="8433" width="6" style="122" customWidth="1"/>
    <col min="8434" max="8434" width="9.77734375" style="122" customWidth="1"/>
    <col min="8435" max="8435" width="6" style="122" customWidth="1"/>
    <col min="8436" max="8436" width="50.44140625" style="122" customWidth="1"/>
    <col min="8437" max="8676" width="9.77734375" style="122"/>
    <col min="8677" max="8677" width="14.21875" style="122" customWidth="1"/>
    <col min="8678" max="8678" width="10.21875" style="122" customWidth="1"/>
    <col min="8679" max="8679" width="4.6640625" style="122" customWidth="1"/>
    <col min="8680" max="8680" width="10" style="122" customWidth="1"/>
    <col min="8681" max="8681" width="4.6640625" style="122" customWidth="1"/>
    <col min="8682" max="8682" width="9.44140625" style="122" customWidth="1"/>
    <col min="8683" max="8683" width="5.33203125" style="122" customWidth="1"/>
    <col min="8684" max="8684" width="9.44140625" style="122" customWidth="1"/>
    <col min="8685" max="8685" width="6.21875" style="122" customWidth="1"/>
    <col min="8686" max="8686" width="9.44140625" style="122" customWidth="1"/>
    <col min="8687" max="8687" width="6" style="122" customWidth="1"/>
    <col min="8688" max="8688" width="9.44140625" style="122" customWidth="1"/>
    <col min="8689" max="8689" width="6" style="122" customWidth="1"/>
    <col min="8690" max="8690" width="9.77734375" style="122" customWidth="1"/>
    <col min="8691" max="8691" width="6" style="122" customWidth="1"/>
    <col min="8692" max="8692" width="50.44140625" style="122" customWidth="1"/>
    <col min="8693" max="8932" width="9.77734375" style="122"/>
    <col min="8933" max="8933" width="14.21875" style="122" customWidth="1"/>
    <col min="8934" max="8934" width="10.21875" style="122" customWidth="1"/>
    <col min="8935" max="8935" width="4.6640625" style="122" customWidth="1"/>
    <col min="8936" max="8936" width="10" style="122" customWidth="1"/>
    <col min="8937" max="8937" width="4.6640625" style="122" customWidth="1"/>
    <col min="8938" max="8938" width="9.44140625" style="122" customWidth="1"/>
    <col min="8939" max="8939" width="5.33203125" style="122" customWidth="1"/>
    <col min="8940" max="8940" width="9.44140625" style="122" customWidth="1"/>
    <col min="8941" max="8941" width="6.21875" style="122" customWidth="1"/>
    <col min="8942" max="8942" width="9.44140625" style="122" customWidth="1"/>
    <col min="8943" max="8943" width="6" style="122" customWidth="1"/>
    <col min="8944" max="8944" width="9.44140625" style="122" customWidth="1"/>
    <col min="8945" max="8945" width="6" style="122" customWidth="1"/>
    <col min="8946" max="8946" width="9.77734375" style="122" customWidth="1"/>
    <col min="8947" max="8947" width="6" style="122" customWidth="1"/>
    <col min="8948" max="8948" width="50.44140625" style="122" customWidth="1"/>
    <col min="8949" max="9188" width="9.77734375" style="122"/>
    <col min="9189" max="9189" width="14.21875" style="122" customWidth="1"/>
    <col min="9190" max="9190" width="10.21875" style="122" customWidth="1"/>
    <col min="9191" max="9191" width="4.6640625" style="122" customWidth="1"/>
    <col min="9192" max="9192" width="10" style="122" customWidth="1"/>
    <col min="9193" max="9193" width="4.6640625" style="122" customWidth="1"/>
    <col min="9194" max="9194" width="9.44140625" style="122" customWidth="1"/>
    <col min="9195" max="9195" width="5.33203125" style="122" customWidth="1"/>
    <col min="9196" max="9196" width="9.44140625" style="122" customWidth="1"/>
    <col min="9197" max="9197" width="6.21875" style="122" customWidth="1"/>
    <col min="9198" max="9198" width="9.44140625" style="122" customWidth="1"/>
    <col min="9199" max="9199" width="6" style="122" customWidth="1"/>
    <col min="9200" max="9200" width="9.44140625" style="122" customWidth="1"/>
    <col min="9201" max="9201" width="6" style="122" customWidth="1"/>
    <col min="9202" max="9202" width="9.77734375" style="122" customWidth="1"/>
    <col min="9203" max="9203" width="6" style="122" customWidth="1"/>
    <col min="9204" max="9204" width="50.44140625" style="122" customWidth="1"/>
    <col min="9205" max="9444" width="9.77734375" style="122"/>
    <col min="9445" max="9445" width="14.21875" style="122" customWidth="1"/>
    <col min="9446" max="9446" width="10.21875" style="122" customWidth="1"/>
    <col min="9447" max="9447" width="4.6640625" style="122" customWidth="1"/>
    <col min="9448" max="9448" width="10" style="122" customWidth="1"/>
    <col min="9449" max="9449" width="4.6640625" style="122" customWidth="1"/>
    <col min="9450" max="9450" width="9.44140625" style="122" customWidth="1"/>
    <col min="9451" max="9451" width="5.33203125" style="122" customWidth="1"/>
    <col min="9452" max="9452" width="9.44140625" style="122" customWidth="1"/>
    <col min="9453" max="9453" width="6.21875" style="122" customWidth="1"/>
    <col min="9454" max="9454" width="9.44140625" style="122" customWidth="1"/>
    <col min="9455" max="9455" width="6" style="122" customWidth="1"/>
    <col min="9456" max="9456" width="9.44140625" style="122" customWidth="1"/>
    <col min="9457" max="9457" width="6" style="122" customWidth="1"/>
    <col min="9458" max="9458" width="9.77734375" style="122" customWidth="1"/>
    <col min="9459" max="9459" width="6" style="122" customWidth="1"/>
    <col min="9460" max="9460" width="50.44140625" style="122" customWidth="1"/>
    <col min="9461" max="9700" width="9.77734375" style="122"/>
    <col min="9701" max="9701" width="14.21875" style="122" customWidth="1"/>
    <col min="9702" max="9702" width="10.21875" style="122" customWidth="1"/>
    <col min="9703" max="9703" width="4.6640625" style="122" customWidth="1"/>
    <col min="9704" max="9704" width="10" style="122" customWidth="1"/>
    <col min="9705" max="9705" width="4.6640625" style="122" customWidth="1"/>
    <col min="9706" max="9706" width="9.44140625" style="122" customWidth="1"/>
    <col min="9707" max="9707" width="5.33203125" style="122" customWidth="1"/>
    <col min="9708" max="9708" width="9.44140625" style="122" customWidth="1"/>
    <col min="9709" max="9709" width="6.21875" style="122" customWidth="1"/>
    <col min="9710" max="9710" width="9.44140625" style="122" customWidth="1"/>
    <col min="9711" max="9711" width="6" style="122" customWidth="1"/>
    <col min="9712" max="9712" width="9.44140625" style="122" customWidth="1"/>
    <col min="9713" max="9713" width="6" style="122" customWidth="1"/>
    <col min="9714" max="9714" width="9.77734375" style="122" customWidth="1"/>
    <col min="9715" max="9715" width="6" style="122" customWidth="1"/>
    <col min="9716" max="9716" width="50.44140625" style="122" customWidth="1"/>
    <col min="9717" max="9956" width="9.77734375" style="122"/>
    <col min="9957" max="9957" width="14.21875" style="122" customWidth="1"/>
    <col min="9958" max="9958" width="10.21875" style="122" customWidth="1"/>
    <col min="9959" max="9959" width="4.6640625" style="122" customWidth="1"/>
    <col min="9960" max="9960" width="10" style="122" customWidth="1"/>
    <col min="9961" max="9961" width="4.6640625" style="122" customWidth="1"/>
    <col min="9962" max="9962" width="9.44140625" style="122" customWidth="1"/>
    <col min="9963" max="9963" width="5.33203125" style="122" customWidth="1"/>
    <col min="9964" max="9964" width="9.44140625" style="122" customWidth="1"/>
    <col min="9965" max="9965" width="6.21875" style="122" customWidth="1"/>
    <col min="9966" max="9966" width="9.44140625" style="122" customWidth="1"/>
    <col min="9967" max="9967" width="6" style="122" customWidth="1"/>
    <col min="9968" max="9968" width="9.44140625" style="122" customWidth="1"/>
    <col min="9969" max="9969" width="6" style="122" customWidth="1"/>
    <col min="9970" max="9970" width="9.77734375" style="122" customWidth="1"/>
    <col min="9971" max="9971" width="6" style="122" customWidth="1"/>
    <col min="9972" max="9972" width="50.44140625" style="122" customWidth="1"/>
    <col min="9973" max="10212" width="9.77734375" style="122"/>
    <col min="10213" max="10213" width="14.21875" style="122" customWidth="1"/>
    <col min="10214" max="10214" width="10.21875" style="122" customWidth="1"/>
    <col min="10215" max="10215" width="4.6640625" style="122" customWidth="1"/>
    <col min="10216" max="10216" width="10" style="122" customWidth="1"/>
    <col min="10217" max="10217" width="4.6640625" style="122" customWidth="1"/>
    <col min="10218" max="10218" width="9.44140625" style="122" customWidth="1"/>
    <col min="10219" max="10219" width="5.33203125" style="122" customWidth="1"/>
    <col min="10220" max="10220" width="9.44140625" style="122" customWidth="1"/>
    <col min="10221" max="10221" width="6.21875" style="122" customWidth="1"/>
    <col min="10222" max="10222" width="9.44140625" style="122" customWidth="1"/>
    <col min="10223" max="10223" width="6" style="122" customWidth="1"/>
    <col min="10224" max="10224" width="9.44140625" style="122" customWidth="1"/>
    <col min="10225" max="10225" width="6" style="122" customWidth="1"/>
    <col min="10226" max="10226" width="9.77734375" style="122" customWidth="1"/>
    <col min="10227" max="10227" width="6" style="122" customWidth="1"/>
    <col min="10228" max="10228" width="50.44140625" style="122" customWidth="1"/>
    <col min="10229" max="10468" width="9.77734375" style="122"/>
    <col min="10469" max="10469" width="14.21875" style="122" customWidth="1"/>
    <col min="10470" max="10470" width="10.21875" style="122" customWidth="1"/>
    <col min="10471" max="10471" width="4.6640625" style="122" customWidth="1"/>
    <col min="10472" max="10472" width="10" style="122" customWidth="1"/>
    <col min="10473" max="10473" width="4.6640625" style="122" customWidth="1"/>
    <col min="10474" max="10474" width="9.44140625" style="122" customWidth="1"/>
    <col min="10475" max="10475" width="5.33203125" style="122" customWidth="1"/>
    <col min="10476" max="10476" width="9.44140625" style="122" customWidth="1"/>
    <col min="10477" max="10477" width="6.21875" style="122" customWidth="1"/>
    <col min="10478" max="10478" width="9.44140625" style="122" customWidth="1"/>
    <col min="10479" max="10479" width="6" style="122" customWidth="1"/>
    <col min="10480" max="10480" width="9.44140625" style="122" customWidth="1"/>
    <col min="10481" max="10481" width="6" style="122" customWidth="1"/>
    <col min="10482" max="10482" width="9.77734375" style="122" customWidth="1"/>
    <col min="10483" max="10483" width="6" style="122" customWidth="1"/>
    <col min="10484" max="10484" width="50.44140625" style="122" customWidth="1"/>
    <col min="10485" max="10724" width="9.77734375" style="122"/>
    <col min="10725" max="10725" width="14.21875" style="122" customWidth="1"/>
    <col min="10726" max="10726" width="10.21875" style="122" customWidth="1"/>
    <col min="10727" max="10727" width="4.6640625" style="122" customWidth="1"/>
    <col min="10728" max="10728" width="10" style="122" customWidth="1"/>
    <col min="10729" max="10729" width="4.6640625" style="122" customWidth="1"/>
    <col min="10730" max="10730" width="9.44140625" style="122" customWidth="1"/>
    <col min="10731" max="10731" width="5.33203125" style="122" customWidth="1"/>
    <col min="10732" max="10732" width="9.44140625" style="122" customWidth="1"/>
    <col min="10733" max="10733" width="6.21875" style="122" customWidth="1"/>
    <col min="10734" max="10734" width="9.44140625" style="122" customWidth="1"/>
    <col min="10735" max="10735" width="6" style="122" customWidth="1"/>
    <col min="10736" max="10736" width="9.44140625" style="122" customWidth="1"/>
    <col min="10737" max="10737" width="6" style="122" customWidth="1"/>
    <col min="10738" max="10738" width="9.77734375" style="122" customWidth="1"/>
    <col min="10739" max="10739" width="6" style="122" customWidth="1"/>
    <col min="10740" max="10740" width="50.44140625" style="122" customWidth="1"/>
    <col min="10741" max="10980" width="9.77734375" style="122"/>
    <col min="10981" max="10981" width="14.21875" style="122" customWidth="1"/>
    <col min="10982" max="10982" width="10.21875" style="122" customWidth="1"/>
    <col min="10983" max="10983" width="4.6640625" style="122" customWidth="1"/>
    <col min="10984" max="10984" width="10" style="122" customWidth="1"/>
    <col min="10985" max="10985" width="4.6640625" style="122" customWidth="1"/>
    <col min="10986" max="10986" width="9.44140625" style="122" customWidth="1"/>
    <col min="10987" max="10987" width="5.33203125" style="122" customWidth="1"/>
    <col min="10988" max="10988" width="9.44140625" style="122" customWidth="1"/>
    <col min="10989" max="10989" width="6.21875" style="122" customWidth="1"/>
    <col min="10990" max="10990" width="9.44140625" style="122" customWidth="1"/>
    <col min="10991" max="10991" width="6" style="122" customWidth="1"/>
    <col min="10992" max="10992" width="9.44140625" style="122" customWidth="1"/>
    <col min="10993" max="10993" width="6" style="122" customWidth="1"/>
    <col min="10994" max="10994" width="9.77734375" style="122" customWidth="1"/>
    <col min="10995" max="10995" width="6" style="122" customWidth="1"/>
    <col min="10996" max="10996" width="50.44140625" style="122" customWidth="1"/>
    <col min="10997" max="11236" width="9.77734375" style="122"/>
    <col min="11237" max="11237" width="14.21875" style="122" customWidth="1"/>
    <col min="11238" max="11238" width="10.21875" style="122" customWidth="1"/>
    <col min="11239" max="11239" width="4.6640625" style="122" customWidth="1"/>
    <col min="11240" max="11240" width="10" style="122" customWidth="1"/>
    <col min="11241" max="11241" width="4.6640625" style="122" customWidth="1"/>
    <col min="11242" max="11242" width="9.44140625" style="122" customWidth="1"/>
    <col min="11243" max="11243" width="5.33203125" style="122" customWidth="1"/>
    <col min="11244" max="11244" width="9.44140625" style="122" customWidth="1"/>
    <col min="11245" max="11245" width="6.21875" style="122" customWidth="1"/>
    <col min="11246" max="11246" width="9.44140625" style="122" customWidth="1"/>
    <col min="11247" max="11247" width="6" style="122" customWidth="1"/>
    <col min="11248" max="11248" width="9.44140625" style="122" customWidth="1"/>
    <col min="11249" max="11249" width="6" style="122" customWidth="1"/>
    <col min="11250" max="11250" width="9.77734375" style="122" customWidth="1"/>
    <col min="11251" max="11251" width="6" style="122" customWidth="1"/>
    <col min="11252" max="11252" width="50.44140625" style="122" customWidth="1"/>
    <col min="11253" max="11492" width="9.77734375" style="122"/>
    <col min="11493" max="11493" width="14.21875" style="122" customWidth="1"/>
    <col min="11494" max="11494" width="10.21875" style="122" customWidth="1"/>
    <col min="11495" max="11495" width="4.6640625" style="122" customWidth="1"/>
    <col min="11496" max="11496" width="10" style="122" customWidth="1"/>
    <col min="11497" max="11497" width="4.6640625" style="122" customWidth="1"/>
    <col min="11498" max="11498" width="9.44140625" style="122" customWidth="1"/>
    <col min="11499" max="11499" width="5.33203125" style="122" customWidth="1"/>
    <col min="11500" max="11500" width="9.44140625" style="122" customWidth="1"/>
    <col min="11501" max="11501" width="6.21875" style="122" customWidth="1"/>
    <col min="11502" max="11502" width="9.44140625" style="122" customWidth="1"/>
    <col min="11503" max="11503" width="6" style="122" customWidth="1"/>
    <col min="11504" max="11504" width="9.44140625" style="122" customWidth="1"/>
    <col min="11505" max="11505" width="6" style="122" customWidth="1"/>
    <col min="11506" max="11506" width="9.77734375" style="122" customWidth="1"/>
    <col min="11507" max="11507" width="6" style="122" customWidth="1"/>
    <col min="11508" max="11508" width="50.44140625" style="122" customWidth="1"/>
    <col min="11509" max="11748" width="9.77734375" style="122"/>
    <col min="11749" max="11749" width="14.21875" style="122" customWidth="1"/>
    <col min="11750" max="11750" width="10.21875" style="122" customWidth="1"/>
    <col min="11751" max="11751" width="4.6640625" style="122" customWidth="1"/>
    <col min="11752" max="11752" width="10" style="122" customWidth="1"/>
    <col min="11753" max="11753" width="4.6640625" style="122" customWidth="1"/>
    <col min="11754" max="11754" width="9.44140625" style="122" customWidth="1"/>
    <col min="11755" max="11755" width="5.33203125" style="122" customWidth="1"/>
    <col min="11756" max="11756" width="9.44140625" style="122" customWidth="1"/>
    <col min="11757" max="11757" width="6.21875" style="122" customWidth="1"/>
    <col min="11758" max="11758" width="9.44140625" style="122" customWidth="1"/>
    <col min="11759" max="11759" width="6" style="122" customWidth="1"/>
    <col min="11760" max="11760" width="9.44140625" style="122" customWidth="1"/>
    <col min="11761" max="11761" width="6" style="122" customWidth="1"/>
    <col min="11762" max="11762" width="9.77734375" style="122" customWidth="1"/>
    <col min="11763" max="11763" width="6" style="122" customWidth="1"/>
    <col min="11764" max="11764" width="50.44140625" style="122" customWidth="1"/>
    <col min="11765" max="12004" width="9.77734375" style="122"/>
    <col min="12005" max="12005" width="14.21875" style="122" customWidth="1"/>
    <col min="12006" max="12006" width="10.21875" style="122" customWidth="1"/>
    <col min="12007" max="12007" width="4.6640625" style="122" customWidth="1"/>
    <col min="12008" max="12008" width="10" style="122" customWidth="1"/>
    <col min="12009" max="12009" width="4.6640625" style="122" customWidth="1"/>
    <col min="12010" max="12010" width="9.44140625" style="122" customWidth="1"/>
    <col min="12011" max="12011" width="5.33203125" style="122" customWidth="1"/>
    <col min="12012" max="12012" width="9.44140625" style="122" customWidth="1"/>
    <col min="12013" max="12013" width="6.21875" style="122" customWidth="1"/>
    <col min="12014" max="12014" width="9.44140625" style="122" customWidth="1"/>
    <col min="12015" max="12015" width="6" style="122" customWidth="1"/>
    <col min="12016" max="12016" width="9.44140625" style="122" customWidth="1"/>
    <col min="12017" max="12017" width="6" style="122" customWidth="1"/>
    <col min="12018" max="12018" width="9.77734375" style="122" customWidth="1"/>
    <col min="12019" max="12019" width="6" style="122" customWidth="1"/>
    <col min="12020" max="12020" width="50.44140625" style="122" customWidth="1"/>
    <col min="12021" max="12260" width="9.77734375" style="122"/>
    <col min="12261" max="12261" width="14.21875" style="122" customWidth="1"/>
    <col min="12262" max="12262" width="10.21875" style="122" customWidth="1"/>
    <col min="12263" max="12263" width="4.6640625" style="122" customWidth="1"/>
    <col min="12264" max="12264" width="10" style="122" customWidth="1"/>
    <col min="12265" max="12265" width="4.6640625" style="122" customWidth="1"/>
    <col min="12266" max="12266" width="9.44140625" style="122" customWidth="1"/>
    <col min="12267" max="12267" width="5.33203125" style="122" customWidth="1"/>
    <col min="12268" max="12268" width="9.44140625" style="122" customWidth="1"/>
    <col min="12269" max="12269" width="6.21875" style="122" customWidth="1"/>
    <col min="12270" max="12270" width="9.44140625" style="122" customWidth="1"/>
    <col min="12271" max="12271" width="6" style="122" customWidth="1"/>
    <col min="12272" max="12272" width="9.44140625" style="122" customWidth="1"/>
    <col min="12273" max="12273" width="6" style="122" customWidth="1"/>
    <col min="12274" max="12274" width="9.77734375" style="122" customWidth="1"/>
    <col min="12275" max="12275" width="6" style="122" customWidth="1"/>
    <col min="12276" max="12276" width="50.44140625" style="122" customWidth="1"/>
    <col min="12277" max="12516" width="9.77734375" style="122"/>
    <col min="12517" max="12517" width="14.21875" style="122" customWidth="1"/>
    <col min="12518" max="12518" width="10.21875" style="122" customWidth="1"/>
    <col min="12519" max="12519" width="4.6640625" style="122" customWidth="1"/>
    <col min="12520" max="12520" width="10" style="122" customWidth="1"/>
    <col min="12521" max="12521" width="4.6640625" style="122" customWidth="1"/>
    <col min="12522" max="12522" width="9.44140625" style="122" customWidth="1"/>
    <col min="12523" max="12523" width="5.33203125" style="122" customWidth="1"/>
    <col min="12524" max="12524" width="9.44140625" style="122" customWidth="1"/>
    <col min="12525" max="12525" width="6.21875" style="122" customWidth="1"/>
    <col min="12526" max="12526" width="9.44140625" style="122" customWidth="1"/>
    <col min="12527" max="12527" width="6" style="122" customWidth="1"/>
    <col min="12528" max="12528" width="9.44140625" style="122" customWidth="1"/>
    <col min="12529" max="12529" width="6" style="122" customWidth="1"/>
    <col min="12530" max="12530" width="9.77734375" style="122" customWidth="1"/>
    <col min="12531" max="12531" width="6" style="122" customWidth="1"/>
    <col min="12532" max="12532" width="50.44140625" style="122" customWidth="1"/>
    <col min="12533" max="12772" width="9.77734375" style="122"/>
    <col min="12773" max="12773" width="14.21875" style="122" customWidth="1"/>
    <col min="12774" max="12774" width="10.21875" style="122" customWidth="1"/>
    <col min="12775" max="12775" width="4.6640625" style="122" customWidth="1"/>
    <col min="12776" max="12776" width="10" style="122" customWidth="1"/>
    <col min="12777" max="12777" width="4.6640625" style="122" customWidth="1"/>
    <col min="12778" max="12778" width="9.44140625" style="122" customWidth="1"/>
    <col min="12779" max="12779" width="5.33203125" style="122" customWidth="1"/>
    <col min="12780" max="12780" width="9.44140625" style="122" customWidth="1"/>
    <col min="12781" max="12781" width="6.21875" style="122" customWidth="1"/>
    <col min="12782" max="12782" width="9.44140625" style="122" customWidth="1"/>
    <col min="12783" max="12783" width="6" style="122" customWidth="1"/>
    <col min="12784" max="12784" width="9.44140625" style="122" customWidth="1"/>
    <col min="12785" max="12785" width="6" style="122" customWidth="1"/>
    <col min="12786" max="12786" width="9.77734375" style="122" customWidth="1"/>
    <col min="12787" max="12787" width="6" style="122" customWidth="1"/>
    <col min="12788" max="12788" width="50.44140625" style="122" customWidth="1"/>
    <col min="12789" max="13028" width="9.77734375" style="122"/>
    <col min="13029" max="13029" width="14.21875" style="122" customWidth="1"/>
    <col min="13030" max="13030" width="10.21875" style="122" customWidth="1"/>
    <col min="13031" max="13031" width="4.6640625" style="122" customWidth="1"/>
    <col min="13032" max="13032" width="10" style="122" customWidth="1"/>
    <col min="13033" max="13033" width="4.6640625" style="122" customWidth="1"/>
    <col min="13034" max="13034" width="9.44140625" style="122" customWidth="1"/>
    <col min="13035" max="13035" width="5.33203125" style="122" customWidth="1"/>
    <col min="13036" max="13036" width="9.44140625" style="122" customWidth="1"/>
    <col min="13037" max="13037" width="6.21875" style="122" customWidth="1"/>
    <col min="13038" max="13038" width="9.44140625" style="122" customWidth="1"/>
    <col min="13039" max="13039" width="6" style="122" customWidth="1"/>
    <col min="13040" max="13040" width="9.44140625" style="122" customWidth="1"/>
    <col min="13041" max="13041" width="6" style="122" customWidth="1"/>
    <col min="13042" max="13042" width="9.77734375" style="122" customWidth="1"/>
    <col min="13043" max="13043" width="6" style="122" customWidth="1"/>
    <col min="13044" max="13044" width="50.44140625" style="122" customWidth="1"/>
    <col min="13045" max="13284" width="9.77734375" style="122"/>
    <col min="13285" max="13285" width="14.21875" style="122" customWidth="1"/>
    <col min="13286" max="13286" width="10.21875" style="122" customWidth="1"/>
    <col min="13287" max="13287" width="4.6640625" style="122" customWidth="1"/>
    <col min="13288" max="13288" width="10" style="122" customWidth="1"/>
    <col min="13289" max="13289" width="4.6640625" style="122" customWidth="1"/>
    <col min="13290" max="13290" width="9.44140625" style="122" customWidth="1"/>
    <col min="13291" max="13291" width="5.33203125" style="122" customWidth="1"/>
    <col min="13292" max="13292" width="9.44140625" style="122" customWidth="1"/>
    <col min="13293" max="13293" width="6.21875" style="122" customWidth="1"/>
    <col min="13294" max="13294" width="9.44140625" style="122" customWidth="1"/>
    <col min="13295" max="13295" width="6" style="122" customWidth="1"/>
    <col min="13296" max="13296" width="9.44140625" style="122" customWidth="1"/>
    <col min="13297" max="13297" width="6" style="122" customWidth="1"/>
    <col min="13298" max="13298" width="9.77734375" style="122" customWidth="1"/>
    <col min="13299" max="13299" width="6" style="122" customWidth="1"/>
    <col min="13300" max="13300" width="50.44140625" style="122" customWidth="1"/>
    <col min="13301" max="13540" width="9.77734375" style="122"/>
    <col min="13541" max="13541" width="14.21875" style="122" customWidth="1"/>
    <col min="13542" max="13542" width="10.21875" style="122" customWidth="1"/>
    <col min="13543" max="13543" width="4.6640625" style="122" customWidth="1"/>
    <col min="13544" max="13544" width="10" style="122" customWidth="1"/>
    <col min="13545" max="13545" width="4.6640625" style="122" customWidth="1"/>
    <col min="13546" max="13546" width="9.44140625" style="122" customWidth="1"/>
    <col min="13547" max="13547" width="5.33203125" style="122" customWidth="1"/>
    <col min="13548" max="13548" width="9.44140625" style="122" customWidth="1"/>
    <col min="13549" max="13549" width="6.21875" style="122" customWidth="1"/>
    <col min="13550" max="13550" width="9.44140625" style="122" customWidth="1"/>
    <col min="13551" max="13551" width="6" style="122" customWidth="1"/>
    <col min="13552" max="13552" width="9.44140625" style="122" customWidth="1"/>
    <col min="13553" max="13553" width="6" style="122" customWidth="1"/>
    <col min="13554" max="13554" width="9.77734375" style="122" customWidth="1"/>
    <col min="13555" max="13555" width="6" style="122" customWidth="1"/>
    <col min="13556" max="13556" width="50.44140625" style="122" customWidth="1"/>
    <col min="13557" max="13796" width="9.77734375" style="122"/>
    <col min="13797" max="13797" width="14.21875" style="122" customWidth="1"/>
    <col min="13798" max="13798" width="10.21875" style="122" customWidth="1"/>
    <col min="13799" max="13799" width="4.6640625" style="122" customWidth="1"/>
    <col min="13800" max="13800" width="10" style="122" customWidth="1"/>
    <col min="13801" max="13801" width="4.6640625" style="122" customWidth="1"/>
    <col min="13802" max="13802" width="9.44140625" style="122" customWidth="1"/>
    <col min="13803" max="13803" width="5.33203125" style="122" customWidth="1"/>
    <col min="13804" max="13804" width="9.44140625" style="122" customWidth="1"/>
    <col min="13805" max="13805" width="6.21875" style="122" customWidth="1"/>
    <col min="13806" max="13806" width="9.44140625" style="122" customWidth="1"/>
    <col min="13807" max="13807" width="6" style="122" customWidth="1"/>
    <col min="13808" max="13808" width="9.44140625" style="122" customWidth="1"/>
    <col min="13809" max="13809" width="6" style="122" customWidth="1"/>
    <col min="13810" max="13810" width="9.77734375" style="122" customWidth="1"/>
    <col min="13811" max="13811" width="6" style="122" customWidth="1"/>
    <col min="13812" max="13812" width="50.44140625" style="122" customWidth="1"/>
    <col min="13813" max="14052" width="9.77734375" style="122"/>
    <col min="14053" max="14053" width="14.21875" style="122" customWidth="1"/>
    <col min="14054" max="14054" width="10.21875" style="122" customWidth="1"/>
    <col min="14055" max="14055" width="4.6640625" style="122" customWidth="1"/>
    <col min="14056" max="14056" width="10" style="122" customWidth="1"/>
    <col min="14057" max="14057" width="4.6640625" style="122" customWidth="1"/>
    <col min="14058" max="14058" width="9.44140625" style="122" customWidth="1"/>
    <col min="14059" max="14059" width="5.33203125" style="122" customWidth="1"/>
    <col min="14060" max="14060" width="9.44140625" style="122" customWidth="1"/>
    <col min="14061" max="14061" width="6.21875" style="122" customWidth="1"/>
    <col min="14062" max="14062" width="9.44140625" style="122" customWidth="1"/>
    <col min="14063" max="14063" width="6" style="122" customWidth="1"/>
    <col min="14064" max="14064" width="9.44140625" style="122" customWidth="1"/>
    <col min="14065" max="14065" width="6" style="122" customWidth="1"/>
    <col min="14066" max="14066" width="9.77734375" style="122" customWidth="1"/>
    <col min="14067" max="14067" width="6" style="122" customWidth="1"/>
    <col min="14068" max="14068" width="50.44140625" style="122" customWidth="1"/>
    <col min="14069" max="14308" width="9.77734375" style="122"/>
    <col min="14309" max="14309" width="14.21875" style="122" customWidth="1"/>
    <col min="14310" max="14310" width="10.21875" style="122" customWidth="1"/>
    <col min="14311" max="14311" width="4.6640625" style="122" customWidth="1"/>
    <col min="14312" max="14312" width="10" style="122" customWidth="1"/>
    <col min="14313" max="14313" width="4.6640625" style="122" customWidth="1"/>
    <col min="14314" max="14314" width="9.44140625" style="122" customWidth="1"/>
    <col min="14315" max="14315" width="5.33203125" style="122" customWidth="1"/>
    <col min="14316" max="14316" width="9.44140625" style="122" customWidth="1"/>
    <col min="14317" max="14317" width="6.21875" style="122" customWidth="1"/>
    <col min="14318" max="14318" width="9.44140625" style="122" customWidth="1"/>
    <col min="14319" max="14319" width="6" style="122" customWidth="1"/>
    <col min="14320" max="14320" width="9.44140625" style="122" customWidth="1"/>
    <col min="14321" max="14321" width="6" style="122" customWidth="1"/>
    <col min="14322" max="14322" width="9.77734375" style="122" customWidth="1"/>
    <col min="14323" max="14323" width="6" style="122" customWidth="1"/>
    <col min="14324" max="14324" width="50.44140625" style="122" customWidth="1"/>
    <col min="14325" max="14564" width="9.77734375" style="122"/>
    <col min="14565" max="14565" width="14.21875" style="122" customWidth="1"/>
    <col min="14566" max="14566" width="10.21875" style="122" customWidth="1"/>
    <col min="14567" max="14567" width="4.6640625" style="122" customWidth="1"/>
    <col min="14568" max="14568" width="10" style="122" customWidth="1"/>
    <col min="14569" max="14569" width="4.6640625" style="122" customWidth="1"/>
    <col min="14570" max="14570" width="9.44140625" style="122" customWidth="1"/>
    <col min="14571" max="14571" width="5.33203125" style="122" customWidth="1"/>
    <col min="14572" max="14572" width="9.44140625" style="122" customWidth="1"/>
    <col min="14573" max="14573" width="6.21875" style="122" customWidth="1"/>
    <col min="14574" max="14574" width="9.44140625" style="122" customWidth="1"/>
    <col min="14575" max="14575" width="6" style="122" customWidth="1"/>
    <col min="14576" max="14576" width="9.44140625" style="122" customWidth="1"/>
    <col min="14577" max="14577" width="6" style="122" customWidth="1"/>
    <col min="14578" max="14578" width="9.77734375" style="122" customWidth="1"/>
    <col min="14579" max="14579" width="6" style="122" customWidth="1"/>
    <col min="14580" max="14580" width="50.44140625" style="122" customWidth="1"/>
    <col min="14581" max="14820" width="9.77734375" style="122"/>
    <col min="14821" max="14821" width="14.21875" style="122" customWidth="1"/>
    <col min="14822" max="14822" width="10.21875" style="122" customWidth="1"/>
    <col min="14823" max="14823" width="4.6640625" style="122" customWidth="1"/>
    <col min="14824" max="14824" width="10" style="122" customWidth="1"/>
    <col min="14825" max="14825" width="4.6640625" style="122" customWidth="1"/>
    <col min="14826" max="14826" width="9.44140625" style="122" customWidth="1"/>
    <col min="14827" max="14827" width="5.33203125" style="122" customWidth="1"/>
    <col min="14828" max="14828" width="9.44140625" style="122" customWidth="1"/>
    <col min="14829" max="14829" width="6.21875" style="122" customWidth="1"/>
    <col min="14830" max="14830" width="9.44140625" style="122" customWidth="1"/>
    <col min="14831" max="14831" width="6" style="122" customWidth="1"/>
    <col min="14832" max="14832" width="9.44140625" style="122" customWidth="1"/>
    <col min="14833" max="14833" width="6" style="122" customWidth="1"/>
    <col min="14834" max="14834" width="9.77734375" style="122" customWidth="1"/>
    <col min="14835" max="14835" width="6" style="122" customWidth="1"/>
    <col min="14836" max="14836" width="50.44140625" style="122" customWidth="1"/>
    <col min="14837" max="15076" width="9.77734375" style="122"/>
    <col min="15077" max="15077" width="14.21875" style="122" customWidth="1"/>
    <col min="15078" max="15078" width="10.21875" style="122" customWidth="1"/>
    <col min="15079" max="15079" width="4.6640625" style="122" customWidth="1"/>
    <col min="15080" max="15080" width="10" style="122" customWidth="1"/>
    <col min="15081" max="15081" width="4.6640625" style="122" customWidth="1"/>
    <col min="15082" max="15082" width="9.44140625" style="122" customWidth="1"/>
    <col min="15083" max="15083" width="5.33203125" style="122" customWidth="1"/>
    <col min="15084" max="15084" width="9.44140625" style="122" customWidth="1"/>
    <col min="15085" max="15085" width="6.21875" style="122" customWidth="1"/>
    <col min="15086" max="15086" width="9.44140625" style="122" customWidth="1"/>
    <col min="15087" max="15087" width="6" style="122" customWidth="1"/>
    <col min="15088" max="15088" width="9.44140625" style="122" customWidth="1"/>
    <col min="15089" max="15089" width="6" style="122" customWidth="1"/>
    <col min="15090" max="15090" width="9.77734375" style="122" customWidth="1"/>
    <col min="15091" max="15091" width="6" style="122" customWidth="1"/>
    <col min="15092" max="15092" width="50.44140625" style="122" customWidth="1"/>
    <col min="15093" max="15332" width="9.77734375" style="122"/>
    <col min="15333" max="15333" width="14.21875" style="122" customWidth="1"/>
    <col min="15334" max="15334" width="10.21875" style="122" customWidth="1"/>
    <col min="15335" max="15335" width="4.6640625" style="122" customWidth="1"/>
    <col min="15336" max="15336" width="10" style="122" customWidth="1"/>
    <col min="15337" max="15337" width="4.6640625" style="122" customWidth="1"/>
    <col min="15338" max="15338" width="9.44140625" style="122" customWidth="1"/>
    <col min="15339" max="15339" width="5.33203125" style="122" customWidth="1"/>
    <col min="15340" max="15340" width="9.44140625" style="122" customWidth="1"/>
    <col min="15341" max="15341" width="6.21875" style="122" customWidth="1"/>
    <col min="15342" max="15342" width="9.44140625" style="122" customWidth="1"/>
    <col min="15343" max="15343" width="6" style="122" customWidth="1"/>
    <col min="15344" max="15344" width="9.44140625" style="122" customWidth="1"/>
    <col min="15345" max="15345" width="6" style="122" customWidth="1"/>
    <col min="15346" max="15346" width="9.77734375" style="122" customWidth="1"/>
    <col min="15347" max="15347" width="6" style="122" customWidth="1"/>
    <col min="15348" max="15348" width="50.44140625" style="122" customWidth="1"/>
    <col min="15349" max="15588" width="9.77734375" style="122"/>
    <col min="15589" max="15589" width="14.21875" style="122" customWidth="1"/>
    <col min="15590" max="15590" width="10.21875" style="122" customWidth="1"/>
    <col min="15591" max="15591" width="4.6640625" style="122" customWidth="1"/>
    <col min="15592" max="15592" width="10" style="122" customWidth="1"/>
    <col min="15593" max="15593" width="4.6640625" style="122" customWidth="1"/>
    <col min="15594" max="15594" width="9.44140625" style="122" customWidth="1"/>
    <col min="15595" max="15595" width="5.33203125" style="122" customWidth="1"/>
    <col min="15596" max="15596" width="9.44140625" style="122" customWidth="1"/>
    <col min="15597" max="15597" width="6.21875" style="122" customWidth="1"/>
    <col min="15598" max="15598" width="9.44140625" style="122" customWidth="1"/>
    <col min="15599" max="15599" width="6" style="122" customWidth="1"/>
    <col min="15600" max="15600" width="9.44140625" style="122" customWidth="1"/>
    <col min="15601" max="15601" width="6" style="122" customWidth="1"/>
    <col min="15602" max="15602" width="9.77734375" style="122" customWidth="1"/>
    <col min="15603" max="15603" width="6" style="122" customWidth="1"/>
    <col min="15604" max="15604" width="50.44140625" style="122" customWidth="1"/>
    <col min="15605" max="15844" width="9.77734375" style="122"/>
    <col min="15845" max="15845" width="14.21875" style="122" customWidth="1"/>
    <col min="15846" max="15846" width="10.21875" style="122" customWidth="1"/>
    <col min="15847" max="15847" width="4.6640625" style="122" customWidth="1"/>
    <col min="15848" max="15848" width="10" style="122" customWidth="1"/>
    <col min="15849" max="15849" width="4.6640625" style="122" customWidth="1"/>
    <col min="15850" max="15850" width="9.44140625" style="122" customWidth="1"/>
    <col min="15851" max="15851" width="5.33203125" style="122" customWidth="1"/>
    <col min="15852" max="15852" width="9.44140625" style="122" customWidth="1"/>
    <col min="15853" max="15853" width="6.21875" style="122" customWidth="1"/>
    <col min="15854" max="15854" width="9.44140625" style="122" customWidth="1"/>
    <col min="15855" max="15855" width="6" style="122" customWidth="1"/>
    <col min="15856" max="15856" width="9.44140625" style="122" customWidth="1"/>
    <col min="15857" max="15857" width="6" style="122" customWidth="1"/>
    <col min="15858" max="15858" width="9.77734375" style="122" customWidth="1"/>
    <col min="15859" max="15859" width="6" style="122" customWidth="1"/>
    <col min="15860" max="15860" width="50.44140625" style="122" customWidth="1"/>
    <col min="15861" max="16100" width="9.77734375" style="122"/>
    <col min="16101" max="16101" width="14.21875" style="122" customWidth="1"/>
    <col min="16102" max="16102" width="10.21875" style="122" customWidth="1"/>
    <col min="16103" max="16103" width="4.6640625" style="122" customWidth="1"/>
    <col min="16104" max="16104" width="10" style="122" customWidth="1"/>
    <col min="16105" max="16105" width="4.6640625" style="122" customWidth="1"/>
    <col min="16106" max="16106" width="9.44140625" style="122" customWidth="1"/>
    <col min="16107" max="16107" width="5.33203125" style="122" customWidth="1"/>
    <col min="16108" max="16108" width="9.44140625" style="122" customWidth="1"/>
    <col min="16109" max="16109" width="6.21875" style="122" customWidth="1"/>
    <col min="16110" max="16110" width="9.44140625" style="122" customWidth="1"/>
    <col min="16111" max="16111" width="6" style="122" customWidth="1"/>
    <col min="16112" max="16112" width="9.44140625" style="122" customWidth="1"/>
    <col min="16113" max="16113" width="6" style="122" customWidth="1"/>
    <col min="16114" max="16114" width="9.77734375" style="122" customWidth="1"/>
    <col min="16115" max="16115" width="6" style="122" customWidth="1"/>
    <col min="16116" max="16116" width="50.44140625" style="122" customWidth="1"/>
    <col min="16117" max="16384" width="9.77734375" style="122"/>
  </cols>
  <sheetData>
    <row r="1" spans="2:17" s="51" customFormat="1" ht="18.75" customHeight="1">
      <c r="B1" s="47" t="s">
        <v>206</v>
      </c>
      <c r="C1" s="47"/>
      <c r="E1" s="49"/>
      <c r="F1" s="49"/>
      <c r="G1" s="49"/>
      <c r="H1" s="49"/>
      <c r="I1" s="49"/>
      <c r="J1" s="50"/>
    </row>
    <row r="2" spans="2:17" s="51" customFormat="1" ht="12.6" thickBot="1">
      <c r="B2" s="52"/>
      <c r="C2" s="53"/>
      <c r="D2" s="52"/>
      <c r="E2" s="52"/>
      <c r="F2" s="52"/>
      <c r="G2" s="52"/>
      <c r="H2" s="52"/>
      <c r="I2" s="52"/>
      <c r="J2" s="54"/>
      <c r="K2" s="54"/>
      <c r="L2" s="54"/>
      <c r="M2" s="54"/>
      <c r="N2" s="54"/>
      <c r="O2" s="54" t="s">
        <v>165</v>
      </c>
    </row>
    <row r="3" spans="2:17" s="51" customFormat="1" ht="13.5" customHeight="1">
      <c r="B3" s="673" t="s">
        <v>0</v>
      </c>
      <c r="C3" s="674" t="s">
        <v>108</v>
      </c>
      <c r="D3" s="675" t="s">
        <v>192</v>
      </c>
      <c r="E3" s="675" t="s">
        <v>193</v>
      </c>
      <c r="F3" s="675" t="s">
        <v>194</v>
      </c>
      <c r="G3" s="675" t="s">
        <v>195</v>
      </c>
      <c r="H3" s="675" t="s">
        <v>196</v>
      </c>
      <c r="I3" s="676" t="s">
        <v>197</v>
      </c>
      <c r="J3" s="676" t="s">
        <v>198</v>
      </c>
      <c r="K3" s="676" t="s">
        <v>325</v>
      </c>
      <c r="L3" s="676" t="s">
        <v>326</v>
      </c>
      <c r="M3" s="676" t="s">
        <v>327</v>
      </c>
      <c r="N3" s="676" t="s">
        <v>328</v>
      </c>
      <c r="O3" s="677" t="s">
        <v>340</v>
      </c>
    </row>
    <row r="4" spans="2:17" s="51" customFormat="1" ht="17.25" customHeight="1">
      <c r="B4" s="678">
        <v>1</v>
      </c>
      <c r="C4" s="679" t="s">
        <v>40</v>
      </c>
      <c r="D4" s="680">
        <f>'Plan Working Online'!E49</f>
        <v>0</v>
      </c>
      <c r="E4" s="680">
        <f>'Plan Working Online'!F49</f>
        <v>0</v>
      </c>
      <c r="F4" s="680">
        <f>'Plan Working Online'!G49</f>
        <v>0</v>
      </c>
      <c r="G4" s="680">
        <f>'Plan Working Online'!H49</f>
        <v>0</v>
      </c>
      <c r="H4" s="680">
        <f>'Plan Working Online'!I49</f>
        <v>0</v>
      </c>
      <c r="I4" s="680">
        <f>'Plan Working Online'!J49</f>
        <v>0</v>
      </c>
      <c r="J4" s="680">
        <f>'Plan Working Online'!K49</f>
        <v>0</v>
      </c>
      <c r="K4" s="680">
        <f>'Plan Working Online'!L49</f>
        <v>0</v>
      </c>
      <c r="L4" s="680">
        <f>'Plan Working Online'!M49</f>
        <v>0</v>
      </c>
      <c r="M4" s="680">
        <f>'Plan Working Online'!N49</f>
        <v>0</v>
      </c>
      <c r="N4" s="680">
        <f>'Plan Working Online'!O49</f>
        <v>0</v>
      </c>
      <c r="O4" s="681">
        <f>'Plan Working Online'!P49</f>
        <v>0</v>
      </c>
    </row>
    <row r="5" spans="2:17" s="77" customFormat="1" ht="17.25" customHeight="1">
      <c r="B5" s="682"/>
      <c r="C5" s="683" t="s">
        <v>205</v>
      </c>
      <c r="D5" s="684"/>
      <c r="E5" s="684" t="e">
        <f>E4/D4-1</f>
        <v>#DIV/0!</v>
      </c>
      <c r="F5" s="684" t="e">
        <f t="shared" ref="F5:O5" si="0">F4/E4-1</f>
        <v>#DIV/0!</v>
      </c>
      <c r="G5" s="684" t="e">
        <f t="shared" si="0"/>
        <v>#DIV/0!</v>
      </c>
      <c r="H5" s="684" t="e">
        <f t="shared" si="0"/>
        <v>#DIV/0!</v>
      </c>
      <c r="I5" s="684" t="e">
        <f t="shared" si="0"/>
        <v>#DIV/0!</v>
      </c>
      <c r="J5" s="684" t="e">
        <f t="shared" si="0"/>
        <v>#DIV/0!</v>
      </c>
      <c r="K5" s="684" t="e">
        <f t="shared" si="0"/>
        <v>#DIV/0!</v>
      </c>
      <c r="L5" s="684" t="e">
        <f t="shared" si="0"/>
        <v>#DIV/0!</v>
      </c>
      <c r="M5" s="684" t="e">
        <f t="shared" si="0"/>
        <v>#DIV/0!</v>
      </c>
      <c r="N5" s="684" t="e">
        <f t="shared" si="0"/>
        <v>#DIV/0!</v>
      </c>
      <c r="O5" s="685" t="e">
        <f t="shared" si="0"/>
        <v>#DIV/0!</v>
      </c>
    </row>
    <row r="6" spans="2:17" s="77" customFormat="1" ht="17.25" customHeight="1">
      <c r="B6" s="682"/>
      <c r="C6" s="683" t="s">
        <v>209</v>
      </c>
      <c r="D6" s="686">
        <f>D4/365*10^5</f>
        <v>0</v>
      </c>
      <c r="E6" s="686">
        <f t="shared" ref="E6:O6" si="1">E4/365*10^5</f>
        <v>0</v>
      </c>
      <c r="F6" s="686">
        <f t="shared" si="1"/>
        <v>0</v>
      </c>
      <c r="G6" s="686">
        <f t="shared" si="1"/>
        <v>0</v>
      </c>
      <c r="H6" s="686">
        <f t="shared" si="1"/>
        <v>0</v>
      </c>
      <c r="I6" s="686">
        <f t="shared" si="1"/>
        <v>0</v>
      </c>
      <c r="J6" s="686">
        <f t="shared" si="1"/>
        <v>0</v>
      </c>
      <c r="K6" s="686">
        <f t="shared" si="1"/>
        <v>0</v>
      </c>
      <c r="L6" s="686">
        <f t="shared" si="1"/>
        <v>0</v>
      </c>
      <c r="M6" s="686">
        <f t="shared" si="1"/>
        <v>0</v>
      </c>
      <c r="N6" s="686">
        <f t="shared" si="1"/>
        <v>0</v>
      </c>
      <c r="O6" s="687">
        <f t="shared" si="1"/>
        <v>0</v>
      </c>
    </row>
    <row r="7" spans="2:17" s="51" customFormat="1" ht="17.25" customHeight="1">
      <c r="B7" s="678">
        <f>B4+1</f>
        <v>2</v>
      </c>
      <c r="C7" s="679" t="s">
        <v>199</v>
      </c>
      <c r="D7" s="680">
        <f>D4-'Plan Working Online'!E28</f>
        <v>0</v>
      </c>
      <c r="E7" s="680">
        <f>E4-'Plan Working Online'!F28</f>
        <v>0</v>
      </c>
      <c r="F7" s="680">
        <f>F4-'Plan Working Online'!G28</f>
        <v>0</v>
      </c>
      <c r="G7" s="680">
        <f>G4-'Plan Working Online'!H28</f>
        <v>0</v>
      </c>
      <c r="H7" s="680">
        <f>H4-'Plan Working Online'!I28</f>
        <v>0</v>
      </c>
      <c r="I7" s="680">
        <f>I4-'Plan Working Online'!J28</f>
        <v>0</v>
      </c>
      <c r="J7" s="680">
        <f>J4-'Plan Working Online'!K28</f>
        <v>0</v>
      </c>
      <c r="K7" s="680">
        <f>K4-'Plan Working Online'!L28</f>
        <v>0</v>
      </c>
      <c r="L7" s="680">
        <f>L4-'Plan Working Online'!M28</f>
        <v>0</v>
      </c>
      <c r="M7" s="680">
        <f>M4-'Plan Working Online'!N28</f>
        <v>0</v>
      </c>
      <c r="N7" s="680">
        <f>N4-'Plan Working Online'!O28</f>
        <v>0</v>
      </c>
      <c r="O7" s="681">
        <f>O4-'Plan Working Online'!P28</f>
        <v>0</v>
      </c>
    </row>
    <row r="8" spans="2:17" s="77" customFormat="1" ht="17.25" customHeight="1">
      <c r="B8" s="682"/>
      <c r="C8" s="683"/>
      <c r="D8" s="688" t="e">
        <f>D7/D$4</f>
        <v>#DIV/0!</v>
      </c>
      <c r="E8" s="688" t="e">
        <f t="shared" ref="E8:O8" si="2">E7/E$4</f>
        <v>#DIV/0!</v>
      </c>
      <c r="F8" s="689" t="e">
        <f t="shared" si="2"/>
        <v>#DIV/0!</v>
      </c>
      <c r="G8" s="689" t="e">
        <f t="shared" si="2"/>
        <v>#DIV/0!</v>
      </c>
      <c r="H8" s="689" t="e">
        <f t="shared" si="2"/>
        <v>#DIV/0!</v>
      </c>
      <c r="I8" s="688" t="e">
        <f t="shared" si="2"/>
        <v>#DIV/0!</v>
      </c>
      <c r="J8" s="688" t="e">
        <f t="shared" si="2"/>
        <v>#DIV/0!</v>
      </c>
      <c r="K8" s="688" t="e">
        <f t="shared" si="2"/>
        <v>#DIV/0!</v>
      </c>
      <c r="L8" s="688" t="e">
        <f t="shared" si="2"/>
        <v>#DIV/0!</v>
      </c>
      <c r="M8" s="688" t="e">
        <f t="shared" si="2"/>
        <v>#DIV/0!</v>
      </c>
      <c r="N8" s="688" t="e">
        <f t="shared" si="2"/>
        <v>#DIV/0!</v>
      </c>
      <c r="O8" s="690" t="e">
        <f t="shared" si="2"/>
        <v>#DIV/0!</v>
      </c>
    </row>
    <row r="9" spans="2:17" s="92" customFormat="1" ht="17.25" customHeight="1">
      <c r="B9" s="691">
        <f>B7+1</f>
        <v>3</v>
      </c>
      <c r="C9" s="692" t="s">
        <v>200</v>
      </c>
      <c r="D9" s="693">
        <f>D7</f>
        <v>0</v>
      </c>
      <c r="E9" s="693">
        <f t="shared" ref="E9:O9" si="3">E7</f>
        <v>0</v>
      </c>
      <c r="F9" s="693">
        <f t="shared" si="3"/>
        <v>0</v>
      </c>
      <c r="G9" s="693">
        <f t="shared" si="3"/>
        <v>0</v>
      </c>
      <c r="H9" s="693">
        <f t="shared" si="3"/>
        <v>0</v>
      </c>
      <c r="I9" s="693">
        <f t="shared" si="3"/>
        <v>0</v>
      </c>
      <c r="J9" s="693">
        <f t="shared" si="3"/>
        <v>0</v>
      </c>
      <c r="K9" s="693">
        <f t="shared" si="3"/>
        <v>0</v>
      </c>
      <c r="L9" s="693">
        <f t="shared" si="3"/>
        <v>0</v>
      </c>
      <c r="M9" s="693">
        <f t="shared" si="3"/>
        <v>0</v>
      </c>
      <c r="N9" s="693">
        <f t="shared" si="3"/>
        <v>0</v>
      </c>
      <c r="O9" s="694">
        <f t="shared" si="3"/>
        <v>0</v>
      </c>
    </row>
    <row r="10" spans="2:17" s="95" customFormat="1" ht="17.25" customHeight="1">
      <c r="B10" s="695"/>
      <c r="C10" s="696"/>
      <c r="D10" s="688" t="e">
        <f>D9/D$4</f>
        <v>#DIV/0!</v>
      </c>
      <c r="E10" s="688" t="e">
        <f t="shared" ref="E10:O10" si="4">E9/E$4</f>
        <v>#DIV/0!</v>
      </c>
      <c r="F10" s="689" t="e">
        <f t="shared" si="4"/>
        <v>#DIV/0!</v>
      </c>
      <c r="G10" s="689" t="e">
        <f t="shared" si="4"/>
        <v>#DIV/0!</v>
      </c>
      <c r="H10" s="689" t="e">
        <f t="shared" si="4"/>
        <v>#DIV/0!</v>
      </c>
      <c r="I10" s="688" t="e">
        <f t="shared" si="4"/>
        <v>#DIV/0!</v>
      </c>
      <c r="J10" s="688" t="e">
        <f t="shared" si="4"/>
        <v>#DIV/0!</v>
      </c>
      <c r="K10" s="688" t="e">
        <f t="shared" si="4"/>
        <v>#DIV/0!</v>
      </c>
      <c r="L10" s="688" t="e">
        <f t="shared" si="4"/>
        <v>#DIV/0!</v>
      </c>
      <c r="M10" s="688" t="e">
        <f t="shared" si="4"/>
        <v>#DIV/0!</v>
      </c>
      <c r="N10" s="688" t="e">
        <f t="shared" si="4"/>
        <v>#DIV/0!</v>
      </c>
      <c r="O10" s="690" t="e">
        <f t="shared" si="4"/>
        <v>#DIV/0!</v>
      </c>
    </row>
    <row r="11" spans="2:17" s="51" customFormat="1" ht="17.25" customHeight="1">
      <c r="B11" s="678">
        <f>B9+1</f>
        <v>4</v>
      </c>
      <c r="C11" s="679" t="s">
        <v>388</v>
      </c>
      <c r="D11" s="680">
        <f>'Plan Working Online'!E80</f>
        <v>0</v>
      </c>
      <c r="E11" s="680">
        <f>'Plan Working Online'!F80</f>
        <v>0</v>
      </c>
      <c r="F11" s="680">
        <f>'Plan Working Online'!G80</f>
        <v>0</v>
      </c>
      <c r="G11" s="680">
        <f>'Plan Working Online'!H80</f>
        <v>0</v>
      </c>
      <c r="H11" s="680">
        <f>'Plan Working Online'!I80</f>
        <v>0</v>
      </c>
      <c r="I11" s="680">
        <f>'Plan Working Online'!J80</f>
        <v>0</v>
      </c>
      <c r="J11" s="680">
        <f>'Plan Working Online'!K80</f>
        <v>0</v>
      </c>
      <c r="K11" s="680">
        <f>'Plan Working Online'!L80</f>
        <v>0</v>
      </c>
      <c r="L11" s="680">
        <f>'Plan Working Online'!M80</f>
        <v>0</v>
      </c>
      <c r="M11" s="680">
        <f>'Plan Working Online'!N80</f>
        <v>0</v>
      </c>
      <c r="N11" s="680">
        <f>'Plan Working Online'!O80</f>
        <v>0</v>
      </c>
      <c r="O11" s="681">
        <f>'Plan Working Online'!P80</f>
        <v>0</v>
      </c>
      <c r="Q11" s="51" t="s">
        <v>482</v>
      </c>
    </row>
    <row r="12" spans="2:17" s="98" customFormat="1" ht="17.25" customHeight="1">
      <c r="B12" s="697"/>
      <c r="C12" s="698"/>
      <c r="D12" s="688" t="e">
        <f>D11/D$4</f>
        <v>#DIV/0!</v>
      </c>
      <c r="E12" s="688" t="e">
        <f t="shared" ref="E12:O12" si="5">E11/E$4</f>
        <v>#DIV/0!</v>
      </c>
      <c r="F12" s="689" t="e">
        <f t="shared" si="5"/>
        <v>#DIV/0!</v>
      </c>
      <c r="G12" s="689" t="e">
        <f t="shared" si="5"/>
        <v>#DIV/0!</v>
      </c>
      <c r="H12" s="689" t="e">
        <f t="shared" si="5"/>
        <v>#DIV/0!</v>
      </c>
      <c r="I12" s="688" t="e">
        <f t="shared" si="5"/>
        <v>#DIV/0!</v>
      </c>
      <c r="J12" s="688" t="e">
        <f t="shared" si="5"/>
        <v>#DIV/0!</v>
      </c>
      <c r="K12" s="688" t="e">
        <f t="shared" si="5"/>
        <v>#DIV/0!</v>
      </c>
      <c r="L12" s="688" t="e">
        <f t="shared" si="5"/>
        <v>#DIV/0!</v>
      </c>
      <c r="M12" s="688" t="e">
        <f t="shared" si="5"/>
        <v>#DIV/0!</v>
      </c>
      <c r="N12" s="688" t="e">
        <f t="shared" si="5"/>
        <v>#DIV/0!</v>
      </c>
      <c r="O12" s="690" t="e">
        <f t="shared" si="5"/>
        <v>#DIV/0!</v>
      </c>
    </row>
    <row r="13" spans="2:17" s="51" customFormat="1" ht="17.25" customHeight="1">
      <c r="B13" s="678">
        <f>B11+1</f>
        <v>5</v>
      </c>
      <c r="C13" s="679" t="s">
        <v>397</v>
      </c>
      <c r="D13" s="680">
        <f>'Plan Working Online'!E101</f>
        <v>0</v>
      </c>
      <c r="E13" s="680">
        <f>'Plan Working Online'!F101</f>
        <v>0</v>
      </c>
      <c r="F13" s="680">
        <f>'Plan Working Online'!G101</f>
        <v>0</v>
      </c>
      <c r="G13" s="680">
        <f>'Plan Working Online'!H101</f>
        <v>0</v>
      </c>
      <c r="H13" s="680">
        <f>'Plan Working Online'!I101</f>
        <v>0</v>
      </c>
      <c r="I13" s="680">
        <f>'Plan Working Online'!J101</f>
        <v>0</v>
      </c>
      <c r="J13" s="680">
        <f>'Plan Working Online'!K101</f>
        <v>0</v>
      </c>
      <c r="K13" s="680">
        <f>'Plan Working Online'!L101</f>
        <v>0</v>
      </c>
      <c r="L13" s="680">
        <f>'Plan Working Online'!M101</f>
        <v>0</v>
      </c>
      <c r="M13" s="680">
        <f>'Plan Working Online'!N101</f>
        <v>0</v>
      </c>
      <c r="N13" s="680">
        <f>'Plan Working Online'!O101</f>
        <v>0</v>
      </c>
      <c r="O13" s="681">
        <f>'Plan Working Online'!P101</f>
        <v>0</v>
      </c>
    </row>
    <row r="14" spans="2:17" s="51" customFormat="1" ht="17.25" customHeight="1">
      <c r="B14" s="678"/>
      <c r="C14" s="679"/>
      <c r="D14" s="688" t="e">
        <f>D13/D$4</f>
        <v>#DIV/0!</v>
      </c>
      <c r="E14" s="688" t="e">
        <f t="shared" ref="E14:O14" si="6">E13/E$4</f>
        <v>#DIV/0!</v>
      </c>
      <c r="F14" s="689" t="e">
        <f t="shared" si="6"/>
        <v>#DIV/0!</v>
      </c>
      <c r="G14" s="689" t="e">
        <f t="shared" si="6"/>
        <v>#DIV/0!</v>
      </c>
      <c r="H14" s="689" t="e">
        <f t="shared" si="6"/>
        <v>#DIV/0!</v>
      </c>
      <c r="I14" s="688" t="e">
        <f t="shared" si="6"/>
        <v>#DIV/0!</v>
      </c>
      <c r="J14" s="688" t="e">
        <f t="shared" si="6"/>
        <v>#DIV/0!</v>
      </c>
      <c r="K14" s="688" t="e">
        <f t="shared" si="6"/>
        <v>#DIV/0!</v>
      </c>
      <c r="L14" s="688" t="e">
        <f t="shared" si="6"/>
        <v>#DIV/0!</v>
      </c>
      <c r="M14" s="688" t="e">
        <f t="shared" si="6"/>
        <v>#DIV/0!</v>
      </c>
      <c r="N14" s="688" t="e">
        <f t="shared" si="6"/>
        <v>#DIV/0!</v>
      </c>
      <c r="O14" s="690" t="e">
        <f t="shared" si="6"/>
        <v>#DIV/0!</v>
      </c>
    </row>
    <row r="15" spans="2:17" s="51" customFormat="1" ht="17.25" customHeight="1">
      <c r="B15" s="678">
        <f>B13+1</f>
        <v>6</v>
      </c>
      <c r="C15" s="679" t="s">
        <v>391</v>
      </c>
      <c r="D15" s="680">
        <f>'Plan Working Online'!E87</f>
        <v>0</v>
      </c>
      <c r="E15" s="680">
        <f>'Plan Working Online'!F87</f>
        <v>0</v>
      </c>
      <c r="F15" s="680">
        <f>'Plan Working Online'!G87</f>
        <v>0</v>
      </c>
      <c r="G15" s="680">
        <f>'Plan Working Online'!H87</f>
        <v>0</v>
      </c>
      <c r="H15" s="680">
        <f>'Plan Working Online'!I87</f>
        <v>0</v>
      </c>
      <c r="I15" s="680">
        <f>'Plan Working Online'!J87</f>
        <v>0</v>
      </c>
      <c r="J15" s="680">
        <f>'Plan Working Online'!K87</f>
        <v>0</v>
      </c>
      <c r="K15" s="680">
        <f>'Plan Working Online'!L87</f>
        <v>0</v>
      </c>
      <c r="L15" s="680">
        <f>'Plan Working Online'!M87</f>
        <v>0</v>
      </c>
      <c r="M15" s="680">
        <f>'Plan Working Online'!N87</f>
        <v>0</v>
      </c>
      <c r="N15" s="680">
        <f>'Plan Working Online'!O87</f>
        <v>0</v>
      </c>
      <c r="O15" s="681">
        <f>'Plan Working Online'!P87</f>
        <v>0</v>
      </c>
      <c r="Q15" s="51" t="s">
        <v>482</v>
      </c>
    </row>
    <row r="16" spans="2:17" s="51" customFormat="1" ht="17.25" customHeight="1">
      <c r="B16" s="678"/>
      <c r="C16" s="679"/>
      <c r="D16" s="688" t="e">
        <f>D15/D$4</f>
        <v>#DIV/0!</v>
      </c>
      <c r="E16" s="688" t="e">
        <f t="shared" ref="E16:O16" si="7">E15/E$4</f>
        <v>#DIV/0!</v>
      </c>
      <c r="F16" s="689" t="e">
        <f t="shared" si="7"/>
        <v>#DIV/0!</v>
      </c>
      <c r="G16" s="689" t="e">
        <f t="shared" si="7"/>
        <v>#DIV/0!</v>
      </c>
      <c r="H16" s="689" t="e">
        <f t="shared" si="7"/>
        <v>#DIV/0!</v>
      </c>
      <c r="I16" s="688" t="e">
        <f t="shared" si="7"/>
        <v>#DIV/0!</v>
      </c>
      <c r="J16" s="688" t="e">
        <f t="shared" si="7"/>
        <v>#DIV/0!</v>
      </c>
      <c r="K16" s="688" t="e">
        <f t="shared" si="7"/>
        <v>#DIV/0!</v>
      </c>
      <c r="L16" s="688" t="e">
        <f t="shared" si="7"/>
        <v>#DIV/0!</v>
      </c>
      <c r="M16" s="688" t="e">
        <f t="shared" si="7"/>
        <v>#DIV/0!</v>
      </c>
      <c r="N16" s="688" t="e">
        <f t="shared" si="7"/>
        <v>#DIV/0!</v>
      </c>
      <c r="O16" s="690" t="e">
        <f t="shared" si="7"/>
        <v>#DIV/0!</v>
      </c>
    </row>
    <row r="17" spans="2:17" s="51" customFormat="1" ht="17.25" customHeight="1">
      <c r="B17" s="678">
        <f>B15+1</f>
        <v>7</v>
      </c>
      <c r="C17" s="679" t="s">
        <v>33</v>
      </c>
      <c r="D17" s="680">
        <f>'Plan Working Online'!E66</f>
        <v>0</v>
      </c>
      <c r="E17" s="680">
        <f>'Plan Working Online'!F66</f>
        <v>0</v>
      </c>
      <c r="F17" s="680">
        <f>'Plan Working Online'!G66</f>
        <v>0</v>
      </c>
      <c r="G17" s="680">
        <f>'Plan Working Online'!H66</f>
        <v>0</v>
      </c>
      <c r="H17" s="680">
        <f>'Plan Working Online'!I66</f>
        <v>0</v>
      </c>
      <c r="I17" s="680">
        <f>'Plan Working Online'!J66</f>
        <v>0</v>
      </c>
      <c r="J17" s="680">
        <f>'Plan Working Online'!K66</f>
        <v>0</v>
      </c>
      <c r="K17" s="680">
        <f>'Plan Working Online'!L66</f>
        <v>0</v>
      </c>
      <c r="L17" s="680">
        <f>'Plan Working Online'!M66</f>
        <v>0</v>
      </c>
      <c r="M17" s="680">
        <f>'Plan Working Online'!N66</f>
        <v>0</v>
      </c>
      <c r="N17" s="680">
        <f>'Plan Working Online'!O66</f>
        <v>0</v>
      </c>
      <c r="O17" s="681">
        <f>'Plan Working Online'!P66</f>
        <v>0</v>
      </c>
      <c r="Q17" s="51" t="s">
        <v>482</v>
      </c>
    </row>
    <row r="18" spans="2:17" s="98" customFormat="1" ht="17.25" customHeight="1">
      <c r="B18" s="697"/>
      <c r="C18" s="698"/>
      <c r="D18" s="688" t="e">
        <f>D17/D$4</f>
        <v>#DIV/0!</v>
      </c>
      <c r="E18" s="688" t="e">
        <f t="shared" ref="E18:O18" si="8">E17/E$4</f>
        <v>#DIV/0!</v>
      </c>
      <c r="F18" s="689" t="e">
        <f t="shared" si="8"/>
        <v>#DIV/0!</v>
      </c>
      <c r="G18" s="689" t="e">
        <f t="shared" si="8"/>
        <v>#DIV/0!</v>
      </c>
      <c r="H18" s="689" t="e">
        <f t="shared" si="8"/>
        <v>#DIV/0!</v>
      </c>
      <c r="I18" s="688" t="e">
        <f t="shared" si="8"/>
        <v>#DIV/0!</v>
      </c>
      <c r="J18" s="688" t="e">
        <f t="shared" si="8"/>
        <v>#DIV/0!</v>
      </c>
      <c r="K18" s="688" t="e">
        <f t="shared" si="8"/>
        <v>#DIV/0!</v>
      </c>
      <c r="L18" s="688" t="e">
        <f t="shared" si="8"/>
        <v>#DIV/0!</v>
      </c>
      <c r="M18" s="688" t="e">
        <f t="shared" si="8"/>
        <v>#DIV/0!</v>
      </c>
      <c r="N18" s="688" t="e">
        <f t="shared" si="8"/>
        <v>#DIV/0!</v>
      </c>
      <c r="O18" s="690" t="e">
        <f t="shared" si="8"/>
        <v>#DIV/0!</v>
      </c>
    </row>
    <row r="19" spans="2:17" s="51" customFormat="1" ht="17.25" customHeight="1">
      <c r="B19" s="678">
        <f>B17+1</f>
        <v>8</v>
      </c>
      <c r="C19" s="679" t="s">
        <v>35</v>
      </c>
      <c r="D19" s="699">
        <f>'Plan Working Online'!E73</f>
        <v>0</v>
      </c>
      <c r="E19" s="699">
        <f>'Plan Working Online'!F73</f>
        <v>0</v>
      </c>
      <c r="F19" s="699">
        <f>'Plan Working Online'!G73</f>
        <v>0</v>
      </c>
      <c r="G19" s="699">
        <f>'Plan Working Online'!H73</f>
        <v>0</v>
      </c>
      <c r="H19" s="699">
        <f>'Plan Working Online'!I73</f>
        <v>0</v>
      </c>
      <c r="I19" s="699">
        <f>'Plan Working Online'!J73</f>
        <v>0</v>
      </c>
      <c r="J19" s="699">
        <f>'Plan Working Online'!K73</f>
        <v>0</v>
      </c>
      <c r="K19" s="699">
        <f>'Plan Working Online'!L73</f>
        <v>0</v>
      </c>
      <c r="L19" s="699">
        <f>'Plan Working Online'!M73</f>
        <v>0</v>
      </c>
      <c r="M19" s="699">
        <f>'Plan Working Online'!N73</f>
        <v>0</v>
      </c>
      <c r="N19" s="699">
        <f>'Plan Working Online'!O73</f>
        <v>0</v>
      </c>
      <c r="O19" s="700">
        <f>'Plan Working Online'!P73</f>
        <v>0</v>
      </c>
      <c r="Q19" s="51" t="s">
        <v>482</v>
      </c>
    </row>
    <row r="20" spans="2:17" s="51" customFormat="1" ht="17.25" customHeight="1">
      <c r="B20" s="678"/>
      <c r="C20" s="679"/>
      <c r="D20" s="688" t="e">
        <f>D19/D$4</f>
        <v>#DIV/0!</v>
      </c>
      <c r="E20" s="688" t="e">
        <f t="shared" ref="E20:O20" si="9">E19/E$4</f>
        <v>#DIV/0!</v>
      </c>
      <c r="F20" s="689" t="e">
        <f t="shared" si="9"/>
        <v>#DIV/0!</v>
      </c>
      <c r="G20" s="689" t="e">
        <f t="shared" si="9"/>
        <v>#DIV/0!</v>
      </c>
      <c r="H20" s="689" t="e">
        <f t="shared" si="9"/>
        <v>#DIV/0!</v>
      </c>
      <c r="I20" s="688" t="e">
        <f t="shared" si="9"/>
        <v>#DIV/0!</v>
      </c>
      <c r="J20" s="688" t="e">
        <f t="shared" si="9"/>
        <v>#DIV/0!</v>
      </c>
      <c r="K20" s="688" t="e">
        <f t="shared" si="9"/>
        <v>#DIV/0!</v>
      </c>
      <c r="L20" s="688" t="e">
        <f t="shared" si="9"/>
        <v>#DIV/0!</v>
      </c>
      <c r="M20" s="688" t="e">
        <f t="shared" si="9"/>
        <v>#DIV/0!</v>
      </c>
      <c r="N20" s="688" t="e">
        <f t="shared" si="9"/>
        <v>#DIV/0!</v>
      </c>
      <c r="O20" s="690" t="e">
        <f t="shared" si="9"/>
        <v>#DIV/0!</v>
      </c>
    </row>
    <row r="21" spans="2:17" s="51" customFormat="1" ht="17.25" customHeight="1">
      <c r="B21" s="678">
        <f>B19+1</f>
        <v>9</v>
      </c>
      <c r="C21" s="679" t="s">
        <v>38</v>
      </c>
      <c r="D21" s="699">
        <f>'Plan Working Online'!E94+'Plan Working Online'!E107</f>
        <v>0</v>
      </c>
      <c r="E21" s="699">
        <f>'Plan Working Online'!F94+'Plan Working Online'!F107</f>
        <v>0</v>
      </c>
      <c r="F21" s="699">
        <f>'Plan Working Online'!G94+'Plan Working Online'!G107</f>
        <v>0</v>
      </c>
      <c r="G21" s="699">
        <f>'Plan Working Online'!H94+'Plan Working Online'!H107</f>
        <v>0</v>
      </c>
      <c r="H21" s="699">
        <f>'Plan Working Online'!I94+'Plan Working Online'!I107</f>
        <v>0</v>
      </c>
      <c r="I21" s="699">
        <f>'Plan Working Online'!J94+'Plan Working Online'!J107</f>
        <v>0</v>
      </c>
      <c r="J21" s="699">
        <f>'Plan Working Online'!K94+'Plan Working Online'!K107</f>
        <v>0</v>
      </c>
      <c r="K21" s="699">
        <f>'Plan Working Online'!L94+'Plan Working Online'!L107</f>
        <v>0</v>
      </c>
      <c r="L21" s="699">
        <f>'Plan Working Online'!M94+'Plan Working Online'!M107</f>
        <v>0</v>
      </c>
      <c r="M21" s="699">
        <f>'Plan Working Online'!N94+'Plan Working Online'!N107</f>
        <v>0</v>
      </c>
      <c r="N21" s="699">
        <f>'Plan Working Online'!O94+'Plan Working Online'!O107</f>
        <v>0</v>
      </c>
      <c r="O21" s="700">
        <f>'Plan Working Online'!P94+'Plan Working Online'!P107</f>
        <v>0</v>
      </c>
    </row>
    <row r="22" spans="2:17" s="51" customFormat="1" ht="17.25" customHeight="1">
      <c r="B22" s="678"/>
      <c r="C22" s="679"/>
      <c r="D22" s="688" t="e">
        <f>D21/D$4</f>
        <v>#DIV/0!</v>
      </c>
      <c r="E22" s="688" t="e">
        <f t="shared" ref="E22:O22" si="10">E21/E$4</f>
        <v>#DIV/0!</v>
      </c>
      <c r="F22" s="689" t="e">
        <f t="shared" si="10"/>
        <v>#DIV/0!</v>
      </c>
      <c r="G22" s="689" t="e">
        <f t="shared" si="10"/>
        <v>#DIV/0!</v>
      </c>
      <c r="H22" s="689" t="e">
        <f t="shared" si="10"/>
        <v>#DIV/0!</v>
      </c>
      <c r="I22" s="688" t="e">
        <f t="shared" si="10"/>
        <v>#DIV/0!</v>
      </c>
      <c r="J22" s="688" t="e">
        <f t="shared" si="10"/>
        <v>#DIV/0!</v>
      </c>
      <c r="K22" s="688" t="e">
        <f t="shared" si="10"/>
        <v>#DIV/0!</v>
      </c>
      <c r="L22" s="688" t="e">
        <f t="shared" si="10"/>
        <v>#DIV/0!</v>
      </c>
      <c r="M22" s="688" t="e">
        <f t="shared" si="10"/>
        <v>#DIV/0!</v>
      </c>
      <c r="N22" s="688" t="e">
        <f t="shared" si="10"/>
        <v>#DIV/0!</v>
      </c>
      <c r="O22" s="690" t="e">
        <f t="shared" si="10"/>
        <v>#DIV/0!</v>
      </c>
    </row>
    <row r="23" spans="2:17" s="51" customFormat="1" ht="17.25" customHeight="1">
      <c r="B23" s="678">
        <f>B21+1</f>
        <v>10</v>
      </c>
      <c r="C23" s="701" t="s">
        <v>201</v>
      </c>
      <c r="D23" s="702">
        <f>D21+D19+D17+D15+D13+D11</f>
        <v>0</v>
      </c>
      <c r="E23" s="702">
        <f t="shared" ref="E23:O23" si="11">E21+E19+E17+E15+E13+E11</f>
        <v>0</v>
      </c>
      <c r="F23" s="702">
        <f t="shared" si="11"/>
        <v>0</v>
      </c>
      <c r="G23" s="702">
        <f t="shared" si="11"/>
        <v>0</v>
      </c>
      <c r="H23" s="702">
        <f t="shared" si="11"/>
        <v>0</v>
      </c>
      <c r="I23" s="702">
        <f t="shared" si="11"/>
        <v>0</v>
      </c>
      <c r="J23" s="702">
        <f t="shared" si="11"/>
        <v>0</v>
      </c>
      <c r="K23" s="702">
        <f t="shared" si="11"/>
        <v>0</v>
      </c>
      <c r="L23" s="702">
        <f t="shared" si="11"/>
        <v>0</v>
      </c>
      <c r="M23" s="702">
        <f t="shared" si="11"/>
        <v>0</v>
      </c>
      <c r="N23" s="702">
        <f t="shared" si="11"/>
        <v>0</v>
      </c>
      <c r="O23" s="703">
        <f t="shared" si="11"/>
        <v>0</v>
      </c>
    </row>
    <row r="24" spans="2:17" s="51" customFormat="1" ht="17.25" customHeight="1">
      <c r="B24" s="678"/>
      <c r="C24" s="679"/>
      <c r="D24" s="688" t="e">
        <f>D23/D$4</f>
        <v>#DIV/0!</v>
      </c>
      <c r="E24" s="688" t="e">
        <f t="shared" ref="E24:O24" si="12">E23/E$4</f>
        <v>#DIV/0!</v>
      </c>
      <c r="F24" s="689" t="e">
        <f t="shared" si="12"/>
        <v>#DIV/0!</v>
      </c>
      <c r="G24" s="689" t="e">
        <f t="shared" si="12"/>
        <v>#DIV/0!</v>
      </c>
      <c r="H24" s="689" t="e">
        <f t="shared" si="12"/>
        <v>#DIV/0!</v>
      </c>
      <c r="I24" s="688" t="e">
        <f t="shared" si="12"/>
        <v>#DIV/0!</v>
      </c>
      <c r="J24" s="688" t="e">
        <f t="shared" si="12"/>
        <v>#DIV/0!</v>
      </c>
      <c r="K24" s="688" t="e">
        <f t="shared" si="12"/>
        <v>#DIV/0!</v>
      </c>
      <c r="L24" s="688" t="e">
        <f t="shared" si="12"/>
        <v>#DIV/0!</v>
      </c>
      <c r="M24" s="688" t="e">
        <f t="shared" si="12"/>
        <v>#DIV/0!</v>
      </c>
      <c r="N24" s="688" t="e">
        <f t="shared" si="12"/>
        <v>#DIV/0!</v>
      </c>
      <c r="O24" s="690" t="e">
        <f t="shared" si="12"/>
        <v>#DIV/0!</v>
      </c>
    </row>
    <row r="25" spans="2:17" s="110" customFormat="1" ht="17.25" customHeight="1">
      <c r="B25" s="678">
        <f>B23+1</f>
        <v>11</v>
      </c>
      <c r="C25" s="704" t="s">
        <v>202</v>
      </c>
      <c r="D25" s="705">
        <f>D9-D23</f>
        <v>0</v>
      </c>
      <c r="E25" s="705">
        <f t="shared" ref="E25:O25" si="13">E9-E23</f>
        <v>0</v>
      </c>
      <c r="F25" s="705">
        <f t="shared" si="13"/>
        <v>0</v>
      </c>
      <c r="G25" s="705">
        <f t="shared" si="13"/>
        <v>0</v>
      </c>
      <c r="H25" s="705">
        <f t="shared" si="13"/>
        <v>0</v>
      </c>
      <c r="I25" s="705">
        <f t="shared" si="13"/>
        <v>0</v>
      </c>
      <c r="J25" s="705">
        <f t="shared" si="13"/>
        <v>0</v>
      </c>
      <c r="K25" s="705">
        <f t="shared" si="13"/>
        <v>0</v>
      </c>
      <c r="L25" s="705">
        <f t="shared" si="13"/>
        <v>0</v>
      </c>
      <c r="M25" s="705">
        <f t="shared" si="13"/>
        <v>0</v>
      </c>
      <c r="N25" s="705">
        <f t="shared" si="13"/>
        <v>0</v>
      </c>
      <c r="O25" s="706">
        <f t="shared" si="13"/>
        <v>0</v>
      </c>
    </row>
    <row r="26" spans="2:17" s="51" customFormat="1" ht="17.25" customHeight="1">
      <c r="B26" s="678"/>
      <c r="C26" s="679"/>
      <c r="D26" s="688" t="e">
        <f>D25/D$4</f>
        <v>#DIV/0!</v>
      </c>
      <c r="E26" s="688" t="e">
        <f t="shared" ref="E26:O28" si="14">E25/E$4</f>
        <v>#DIV/0!</v>
      </c>
      <c r="F26" s="689" t="e">
        <f t="shared" si="14"/>
        <v>#DIV/0!</v>
      </c>
      <c r="G26" s="689" t="e">
        <f t="shared" si="14"/>
        <v>#DIV/0!</v>
      </c>
      <c r="H26" s="689" t="e">
        <f t="shared" si="14"/>
        <v>#DIV/0!</v>
      </c>
      <c r="I26" s="688" t="e">
        <f t="shared" si="14"/>
        <v>#DIV/0!</v>
      </c>
      <c r="J26" s="688" t="e">
        <f t="shared" si="14"/>
        <v>#DIV/0!</v>
      </c>
      <c r="K26" s="688" t="e">
        <f t="shared" si="14"/>
        <v>#DIV/0!</v>
      </c>
      <c r="L26" s="688" t="e">
        <f t="shared" si="14"/>
        <v>#DIV/0!</v>
      </c>
      <c r="M26" s="688" t="e">
        <f t="shared" si="14"/>
        <v>#DIV/0!</v>
      </c>
      <c r="N26" s="688" t="e">
        <f t="shared" si="14"/>
        <v>#DIV/0!</v>
      </c>
      <c r="O26" s="690" t="e">
        <f t="shared" si="14"/>
        <v>#DIV/0!</v>
      </c>
    </row>
    <row r="27" spans="2:17" s="51" customFormat="1" ht="17.25" customHeight="1">
      <c r="B27" s="678">
        <f>B25+1</f>
        <v>12</v>
      </c>
      <c r="C27" s="679" t="s">
        <v>37</v>
      </c>
      <c r="D27" s="699">
        <f>'Plan Working Online'!E114</f>
        <v>0</v>
      </c>
      <c r="E27" s="699">
        <f>'Plan Working Online'!F114</f>
        <v>0</v>
      </c>
      <c r="F27" s="699">
        <f>'Plan Working Online'!G114</f>
        <v>0</v>
      </c>
      <c r="G27" s="699">
        <f>'Plan Working Online'!H114</f>
        <v>0</v>
      </c>
      <c r="H27" s="699">
        <f>'Plan Working Online'!I114</f>
        <v>0</v>
      </c>
      <c r="I27" s="699">
        <f>'Plan Working Online'!J114</f>
        <v>0</v>
      </c>
      <c r="J27" s="699">
        <f>'Plan Working Online'!K114</f>
        <v>0</v>
      </c>
      <c r="K27" s="699">
        <f>'Plan Working Online'!L114</f>
        <v>0</v>
      </c>
      <c r="L27" s="699">
        <f>'Plan Working Online'!M114</f>
        <v>0</v>
      </c>
      <c r="M27" s="699">
        <f>'Plan Working Online'!N114</f>
        <v>0</v>
      </c>
      <c r="N27" s="699">
        <f>'Plan Working Online'!O114</f>
        <v>0</v>
      </c>
      <c r="O27" s="700">
        <f>'Plan Working Online'!P114</f>
        <v>0</v>
      </c>
    </row>
    <row r="28" spans="2:17" s="51" customFormat="1" ht="17.25" customHeight="1">
      <c r="B28" s="678"/>
      <c r="C28" s="679"/>
      <c r="D28" s="688" t="e">
        <f>D27/D$4</f>
        <v>#DIV/0!</v>
      </c>
      <c r="E28" s="688" t="e">
        <f t="shared" si="14"/>
        <v>#DIV/0!</v>
      </c>
      <c r="F28" s="689" t="e">
        <f t="shared" si="14"/>
        <v>#DIV/0!</v>
      </c>
      <c r="G28" s="689" t="e">
        <f t="shared" si="14"/>
        <v>#DIV/0!</v>
      </c>
      <c r="H28" s="689" t="e">
        <f t="shared" si="14"/>
        <v>#DIV/0!</v>
      </c>
      <c r="I28" s="688" t="e">
        <f t="shared" si="14"/>
        <v>#DIV/0!</v>
      </c>
      <c r="J28" s="688" t="e">
        <f t="shared" si="14"/>
        <v>#DIV/0!</v>
      </c>
      <c r="K28" s="688" t="e">
        <f t="shared" si="14"/>
        <v>#DIV/0!</v>
      </c>
      <c r="L28" s="688" t="e">
        <f t="shared" si="14"/>
        <v>#DIV/0!</v>
      </c>
      <c r="M28" s="688" t="e">
        <f t="shared" si="14"/>
        <v>#DIV/0!</v>
      </c>
      <c r="N28" s="688" t="e">
        <f t="shared" si="14"/>
        <v>#DIV/0!</v>
      </c>
      <c r="O28" s="690" t="e">
        <f t="shared" si="14"/>
        <v>#DIV/0!</v>
      </c>
    </row>
    <row r="29" spans="2:17" s="110" customFormat="1" ht="17.25" customHeight="1">
      <c r="B29" s="678">
        <f>B27+1</f>
        <v>13</v>
      </c>
      <c r="C29" s="707" t="s">
        <v>483</v>
      </c>
      <c r="D29" s="708">
        <f>D25-D27</f>
        <v>0</v>
      </c>
      <c r="E29" s="708">
        <f t="shared" ref="E29:O29" si="15">E25-E27</f>
        <v>0</v>
      </c>
      <c r="F29" s="708">
        <f t="shared" si="15"/>
        <v>0</v>
      </c>
      <c r="G29" s="708">
        <f t="shared" si="15"/>
        <v>0</v>
      </c>
      <c r="H29" s="708">
        <f t="shared" si="15"/>
        <v>0</v>
      </c>
      <c r="I29" s="708">
        <f t="shared" si="15"/>
        <v>0</v>
      </c>
      <c r="J29" s="708">
        <f t="shared" si="15"/>
        <v>0</v>
      </c>
      <c r="K29" s="708">
        <f t="shared" si="15"/>
        <v>0</v>
      </c>
      <c r="L29" s="708">
        <f t="shared" si="15"/>
        <v>0</v>
      </c>
      <c r="M29" s="708">
        <f t="shared" si="15"/>
        <v>0</v>
      </c>
      <c r="N29" s="708">
        <f t="shared" si="15"/>
        <v>0</v>
      </c>
      <c r="O29" s="709">
        <f t="shared" si="15"/>
        <v>0</v>
      </c>
    </row>
    <row r="30" spans="2:17" s="51" customFormat="1" ht="17.25" customHeight="1">
      <c r="B30" s="678"/>
      <c r="C30" s="679"/>
      <c r="D30" s="688" t="e">
        <f>D29/D$4</f>
        <v>#DIV/0!</v>
      </c>
      <c r="E30" s="688" t="e">
        <f t="shared" ref="E30:O30" si="16">E29/E$4</f>
        <v>#DIV/0!</v>
      </c>
      <c r="F30" s="689" t="e">
        <f t="shared" si="16"/>
        <v>#DIV/0!</v>
      </c>
      <c r="G30" s="689" t="e">
        <f t="shared" si="16"/>
        <v>#DIV/0!</v>
      </c>
      <c r="H30" s="689" t="e">
        <f t="shared" si="16"/>
        <v>#DIV/0!</v>
      </c>
      <c r="I30" s="688" t="e">
        <f t="shared" si="16"/>
        <v>#DIV/0!</v>
      </c>
      <c r="J30" s="688" t="e">
        <f t="shared" si="16"/>
        <v>#DIV/0!</v>
      </c>
      <c r="K30" s="688" t="e">
        <f t="shared" si="16"/>
        <v>#DIV/0!</v>
      </c>
      <c r="L30" s="688" t="e">
        <f t="shared" si="16"/>
        <v>#DIV/0!</v>
      </c>
      <c r="M30" s="688" t="e">
        <f t="shared" si="16"/>
        <v>#DIV/0!</v>
      </c>
      <c r="N30" s="688" t="e">
        <f t="shared" si="16"/>
        <v>#DIV/0!</v>
      </c>
      <c r="O30" s="690" t="e">
        <f t="shared" si="16"/>
        <v>#DIV/0!</v>
      </c>
    </row>
    <row r="31" spans="2:17" s="110" customFormat="1" ht="7.5" customHeight="1" thickBot="1">
      <c r="B31" s="710"/>
      <c r="C31" s="711"/>
      <c r="D31" s="712"/>
      <c r="E31" s="712"/>
      <c r="F31" s="712"/>
      <c r="G31" s="712"/>
      <c r="H31" s="712"/>
      <c r="I31" s="712"/>
      <c r="J31" s="712"/>
      <c r="K31" s="712"/>
      <c r="L31" s="712"/>
      <c r="M31" s="712"/>
      <c r="N31" s="712"/>
      <c r="O31" s="713"/>
    </row>
    <row r="32" spans="2:17" s="51" customFormat="1" ht="6" customHeight="1">
      <c r="B32" s="52"/>
      <c r="C32" s="119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</row>
    <row r="33" spans="4:15" ht="15" customHeight="1">
      <c r="K33" s="120"/>
      <c r="L33" s="120"/>
      <c r="M33" s="120"/>
      <c r="N33" s="120"/>
      <c r="O33" s="120"/>
    </row>
    <row r="34" spans="4:15" ht="15" customHeight="1">
      <c r="K34" s="120"/>
      <c r="L34" s="120"/>
      <c r="M34" s="120"/>
      <c r="N34" s="120"/>
      <c r="O34" s="120"/>
    </row>
    <row r="35" spans="4:15" ht="15" customHeight="1"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</row>
    <row r="36" spans="4:15" ht="15" customHeight="1">
      <c r="K36" s="120"/>
      <c r="L36" s="120"/>
      <c r="M36" s="120"/>
      <c r="N36" s="120"/>
      <c r="O36" s="120"/>
    </row>
    <row r="37" spans="4:15" ht="15" customHeight="1"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4:15" ht="15" customHeight="1">
      <c r="K38" s="120"/>
      <c r="L38" s="120"/>
      <c r="M38" s="120"/>
      <c r="N38" s="120"/>
      <c r="O38" s="120"/>
    </row>
    <row r="39" spans="4:15" ht="15" customHeight="1">
      <c r="K39" s="120"/>
      <c r="L39" s="120"/>
      <c r="M39" s="120"/>
      <c r="N39" s="120"/>
      <c r="O39" s="120"/>
    </row>
    <row r="40" spans="4:15" ht="15" customHeight="1">
      <c r="K40" s="120"/>
      <c r="L40" s="120"/>
      <c r="M40" s="120"/>
      <c r="N40" s="120"/>
      <c r="O40" s="120"/>
    </row>
    <row r="41" spans="4:15" ht="15" customHeight="1">
      <c r="K41" s="120"/>
      <c r="L41" s="120"/>
      <c r="M41" s="120"/>
      <c r="N41" s="120"/>
      <c r="O41" s="120"/>
    </row>
  </sheetData>
  <sheetProtection selectLockedCells="1" selectUnlockedCells="1"/>
  <pageMargins left="0.196527777777778" right="0.156944444444444" top="0.35416666666666702" bottom="0.118055555555556" header="0.35416666666666702" footer="0.118055555555556"/>
  <pageSetup paperSize="9" scale="79" orientation="landscape" horizontalDpi="360" verticalDpi="36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pageSetUpPr fitToPage="1"/>
  </sheetPr>
  <dimension ref="B1:O46"/>
  <sheetViews>
    <sheetView showGridLines="0" zoomScale="80" zoomScaleNormal="80" zoomScaleSheetLayoutView="100" workbookViewId="0">
      <pane xSplit="3" ySplit="5" topLeftCell="D22" activePane="bottomRight" state="frozen"/>
      <selection pane="topRight" activeCell="D1" sqref="D1"/>
      <selection pane="bottomLeft" activeCell="A6" sqref="A6"/>
      <selection pane="bottomRight" activeCell="D26" sqref="D26"/>
    </sheetView>
  </sheetViews>
  <sheetFormatPr defaultColWidth="9.77734375" defaultRowHeight="15" customHeight="1"/>
  <cols>
    <col min="1" max="1" width="3" style="353" customWidth="1"/>
    <col min="2" max="2" width="3.77734375" style="351" customWidth="1"/>
    <col min="3" max="3" width="15" style="352" bestFit="1" customWidth="1"/>
    <col min="4" max="10" width="9.21875" style="351" customWidth="1"/>
    <col min="11" max="15" width="9.21875" style="353" customWidth="1"/>
    <col min="16" max="228" width="9.77734375" style="353"/>
    <col min="229" max="229" width="14.21875" style="353" customWidth="1"/>
    <col min="230" max="230" width="10.21875" style="353" customWidth="1"/>
    <col min="231" max="231" width="4.6640625" style="353" customWidth="1"/>
    <col min="232" max="232" width="10" style="353" customWidth="1"/>
    <col min="233" max="233" width="4.6640625" style="353" customWidth="1"/>
    <col min="234" max="234" width="9.44140625" style="353" customWidth="1"/>
    <col min="235" max="235" width="5.33203125" style="353" customWidth="1"/>
    <col min="236" max="236" width="9.44140625" style="353" customWidth="1"/>
    <col min="237" max="237" width="6.21875" style="353" customWidth="1"/>
    <col min="238" max="238" width="9.44140625" style="353" customWidth="1"/>
    <col min="239" max="239" width="6" style="353" customWidth="1"/>
    <col min="240" max="240" width="9.44140625" style="353" customWidth="1"/>
    <col min="241" max="241" width="6" style="353" customWidth="1"/>
    <col min="242" max="242" width="9.77734375" style="353" customWidth="1"/>
    <col min="243" max="243" width="6" style="353" customWidth="1"/>
    <col min="244" max="244" width="50.44140625" style="353" customWidth="1"/>
    <col min="245" max="484" width="9.77734375" style="353"/>
    <col min="485" max="485" width="14.21875" style="353" customWidth="1"/>
    <col min="486" max="486" width="10.21875" style="353" customWidth="1"/>
    <col min="487" max="487" width="4.6640625" style="353" customWidth="1"/>
    <col min="488" max="488" width="10" style="353" customWidth="1"/>
    <col min="489" max="489" width="4.6640625" style="353" customWidth="1"/>
    <col min="490" max="490" width="9.44140625" style="353" customWidth="1"/>
    <col min="491" max="491" width="5.33203125" style="353" customWidth="1"/>
    <col min="492" max="492" width="9.44140625" style="353" customWidth="1"/>
    <col min="493" max="493" width="6.21875" style="353" customWidth="1"/>
    <col min="494" max="494" width="9.44140625" style="353" customWidth="1"/>
    <col min="495" max="495" width="6" style="353" customWidth="1"/>
    <col min="496" max="496" width="9.44140625" style="353" customWidth="1"/>
    <col min="497" max="497" width="6" style="353" customWidth="1"/>
    <col min="498" max="498" width="9.77734375" style="353" customWidth="1"/>
    <col min="499" max="499" width="6" style="353" customWidth="1"/>
    <col min="500" max="500" width="50.44140625" style="353" customWidth="1"/>
    <col min="501" max="740" width="9.77734375" style="353"/>
    <col min="741" max="741" width="14.21875" style="353" customWidth="1"/>
    <col min="742" max="742" width="10.21875" style="353" customWidth="1"/>
    <col min="743" max="743" width="4.6640625" style="353" customWidth="1"/>
    <col min="744" max="744" width="10" style="353" customWidth="1"/>
    <col min="745" max="745" width="4.6640625" style="353" customWidth="1"/>
    <col min="746" max="746" width="9.44140625" style="353" customWidth="1"/>
    <col min="747" max="747" width="5.33203125" style="353" customWidth="1"/>
    <col min="748" max="748" width="9.44140625" style="353" customWidth="1"/>
    <col min="749" max="749" width="6.21875" style="353" customWidth="1"/>
    <col min="750" max="750" width="9.44140625" style="353" customWidth="1"/>
    <col min="751" max="751" width="6" style="353" customWidth="1"/>
    <col min="752" max="752" width="9.44140625" style="353" customWidth="1"/>
    <col min="753" max="753" width="6" style="353" customWidth="1"/>
    <col min="754" max="754" width="9.77734375" style="353" customWidth="1"/>
    <col min="755" max="755" width="6" style="353" customWidth="1"/>
    <col min="756" max="756" width="50.44140625" style="353" customWidth="1"/>
    <col min="757" max="996" width="9.77734375" style="353"/>
    <col min="997" max="997" width="14.21875" style="353" customWidth="1"/>
    <col min="998" max="998" width="10.21875" style="353" customWidth="1"/>
    <col min="999" max="999" width="4.6640625" style="353" customWidth="1"/>
    <col min="1000" max="1000" width="10" style="353" customWidth="1"/>
    <col min="1001" max="1001" width="4.6640625" style="353" customWidth="1"/>
    <col min="1002" max="1002" width="9.44140625" style="353" customWidth="1"/>
    <col min="1003" max="1003" width="5.33203125" style="353" customWidth="1"/>
    <col min="1004" max="1004" width="9.44140625" style="353" customWidth="1"/>
    <col min="1005" max="1005" width="6.21875" style="353" customWidth="1"/>
    <col min="1006" max="1006" width="9.44140625" style="353" customWidth="1"/>
    <col min="1007" max="1007" width="6" style="353" customWidth="1"/>
    <col min="1008" max="1008" width="9.44140625" style="353" customWidth="1"/>
    <col min="1009" max="1009" width="6" style="353" customWidth="1"/>
    <col min="1010" max="1010" width="9.77734375" style="353" customWidth="1"/>
    <col min="1011" max="1011" width="6" style="353" customWidth="1"/>
    <col min="1012" max="1012" width="50.44140625" style="353" customWidth="1"/>
    <col min="1013" max="1252" width="9.77734375" style="353"/>
    <col min="1253" max="1253" width="14.21875" style="353" customWidth="1"/>
    <col min="1254" max="1254" width="10.21875" style="353" customWidth="1"/>
    <col min="1255" max="1255" width="4.6640625" style="353" customWidth="1"/>
    <col min="1256" max="1256" width="10" style="353" customWidth="1"/>
    <col min="1257" max="1257" width="4.6640625" style="353" customWidth="1"/>
    <col min="1258" max="1258" width="9.44140625" style="353" customWidth="1"/>
    <col min="1259" max="1259" width="5.33203125" style="353" customWidth="1"/>
    <col min="1260" max="1260" width="9.44140625" style="353" customWidth="1"/>
    <col min="1261" max="1261" width="6.21875" style="353" customWidth="1"/>
    <col min="1262" max="1262" width="9.44140625" style="353" customWidth="1"/>
    <col min="1263" max="1263" width="6" style="353" customWidth="1"/>
    <col min="1264" max="1264" width="9.44140625" style="353" customWidth="1"/>
    <col min="1265" max="1265" width="6" style="353" customWidth="1"/>
    <col min="1266" max="1266" width="9.77734375" style="353" customWidth="1"/>
    <col min="1267" max="1267" width="6" style="353" customWidth="1"/>
    <col min="1268" max="1268" width="50.44140625" style="353" customWidth="1"/>
    <col min="1269" max="1508" width="9.77734375" style="353"/>
    <col min="1509" max="1509" width="14.21875" style="353" customWidth="1"/>
    <col min="1510" max="1510" width="10.21875" style="353" customWidth="1"/>
    <col min="1511" max="1511" width="4.6640625" style="353" customWidth="1"/>
    <col min="1512" max="1512" width="10" style="353" customWidth="1"/>
    <col min="1513" max="1513" width="4.6640625" style="353" customWidth="1"/>
    <col min="1514" max="1514" width="9.44140625" style="353" customWidth="1"/>
    <col min="1515" max="1515" width="5.33203125" style="353" customWidth="1"/>
    <col min="1516" max="1516" width="9.44140625" style="353" customWidth="1"/>
    <col min="1517" max="1517" width="6.21875" style="353" customWidth="1"/>
    <col min="1518" max="1518" width="9.44140625" style="353" customWidth="1"/>
    <col min="1519" max="1519" width="6" style="353" customWidth="1"/>
    <col min="1520" max="1520" width="9.44140625" style="353" customWidth="1"/>
    <col min="1521" max="1521" width="6" style="353" customWidth="1"/>
    <col min="1522" max="1522" width="9.77734375" style="353" customWidth="1"/>
    <col min="1523" max="1523" width="6" style="353" customWidth="1"/>
    <col min="1524" max="1524" width="50.44140625" style="353" customWidth="1"/>
    <col min="1525" max="1764" width="9.77734375" style="353"/>
    <col min="1765" max="1765" width="14.21875" style="353" customWidth="1"/>
    <col min="1766" max="1766" width="10.21875" style="353" customWidth="1"/>
    <col min="1767" max="1767" width="4.6640625" style="353" customWidth="1"/>
    <col min="1768" max="1768" width="10" style="353" customWidth="1"/>
    <col min="1769" max="1769" width="4.6640625" style="353" customWidth="1"/>
    <col min="1770" max="1770" width="9.44140625" style="353" customWidth="1"/>
    <col min="1771" max="1771" width="5.33203125" style="353" customWidth="1"/>
    <col min="1772" max="1772" width="9.44140625" style="353" customWidth="1"/>
    <col min="1773" max="1773" width="6.21875" style="353" customWidth="1"/>
    <col min="1774" max="1774" width="9.44140625" style="353" customWidth="1"/>
    <col min="1775" max="1775" width="6" style="353" customWidth="1"/>
    <col min="1776" max="1776" width="9.44140625" style="353" customWidth="1"/>
    <col min="1777" max="1777" width="6" style="353" customWidth="1"/>
    <col min="1778" max="1778" width="9.77734375" style="353" customWidth="1"/>
    <col min="1779" max="1779" width="6" style="353" customWidth="1"/>
    <col min="1780" max="1780" width="50.44140625" style="353" customWidth="1"/>
    <col min="1781" max="2020" width="9.77734375" style="353"/>
    <col min="2021" max="2021" width="14.21875" style="353" customWidth="1"/>
    <col min="2022" max="2022" width="10.21875" style="353" customWidth="1"/>
    <col min="2023" max="2023" width="4.6640625" style="353" customWidth="1"/>
    <col min="2024" max="2024" width="10" style="353" customWidth="1"/>
    <col min="2025" max="2025" width="4.6640625" style="353" customWidth="1"/>
    <col min="2026" max="2026" width="9.44140625" style="353" customWidth="1"/>
    <col min="2027" max="2027" width="5.33203125" style="353" customWidth="1"/>
    <col min="2028" max="2028" width="9.44140625" style="353" customWidth="1"/>
    <col min="2029" max="2029" width="6.21875" style="353" customWidth="1"/>
    <col min="2030" max="2030" width="9.44140625" style="353" customWidth="1"/>
    <col min="2031" max="2031" width="6" style="353" customWidth="1"/>
    <col min="2032" max="2032" width="9.44140625" style="353" customWidth="1"/>
    <col min="2033" max="2033" width="6" style="353" customWidth="1"/>
    <col min="2034" max="2034" width="9.77734375" style="353" customWidth="1"/>
    <col min="2035" max="2035" width="6" style="353" customWidth="1"/>
    <col min="2036" max="2036" width="50.44140625" style="353" customWidth="1"/>
    <col min="2037" max="2276" width="9.77734375" style="353"/>
    <col min="2277" max="2277" width="14.21875" style="353" customWidth="1"/>
    <col min="2278" max="2278" width="10.21875" style="353" customWidth="1"/>
    <col min="2279" max="2279" width="4.6640625" style="353" customWidth="1"/>
    <col min="2280" max="2280" width="10" style="353" customWidth="1"/>
    <col min="2281" max="2281" width="4.6640625" style="353" customWidth="1"/>
    <col min="2282" max="2282" width="9.44140625" style="353" customWidth="1"/>
    <col min="2283" max="2283" width="5.33203125" style="353" customWidth="1"/>
    <col min="2284" max="2284" width="9.44140625" style="353" customWidth="1"/>
    <col min="2285" max="2285" width="6.21875" style="353" customWidth="1"/>
    <col min="2286" max="2286" width="9.44140625" style="353" customWidth="1"/>
    <col min="2287" max="2287" width="6" style="353" customWidth="1"/>
    <col min="2288" max="2288" width="9.44140625" style="353" customWidth="1"/>
    <col min="2289" max="2289" width="6" style="353" customWidth="1"/>
    <col min="2290" max="2290" width="9.77734375" style="353" customWidth="1"/>
    <col min="2291" max="2291" width="6" style="353" customWidth="1"/>
    <col min="2292" max="2292" width="50.44140625" style="353" customWidth="1"/>
    <col min="2293" max="2532" width="9.77734375" style="353"/>
    <col min="2533" max="2533" width="14.21875" style="353" customWidth="1"/>
    <col min="2534" max="2534" width="10.21875" style="353" customWidth="1"/>
    <col min="2535" max="2535" width="4.6640625" style="353" customWidth="1"/>
    <col min="2536" max="2536" width="10" style="353" customWidth="1"/>
    <col min="2537" max="2537" width="4.6640625" style="353" customWidth="1"/>
    <col min="2538" max="2538" width="9.44140625" style="353" customWidth="1"/>
    <col min="2539" max="2539" width="5.33203125" style="353" customWidth="1"/>
    <col min="2540" max="2540" width="9.44140625" style="353" customWidth="1"/>
    <col min="2541" max="2541" width="6.21875" style="353" customWidth="1"/>
    <col min="2542" max="2542" width="9.44140625" style="353" customWidth="1"/>
    <col min="2543" max="2543" width="6" style="353" customWidth="1"/>
    <col min="2544" max="2544" width="9.44140625" style="353" customWidth="1"/>
    <col min="2545" max="2545" width="6" style="353" customWidth="1"/>
    <col min="2546" max="2546" width="9.77734375" style="353" customWidth="1"/>
    <col min="2547" max="2547" width="6" style="353" customWidth="1"/>
    <col min="2548" max="2548" width="50.44140625" style="353" customWidth="1"/>
    <col min="2549" max="2788" width="9.77734375" style="353"/>
    <col min="2789" max="2789" width="14.21875" style="353" customWidth="1"/>
    <col min="2790" max="2790" width="10.21875" style="353" customWidth="1"/>
    <col min="2791" max="2791" width="4.6640625" style="353" customWidth="1"/>
    <col min="2792" max="2792" width="10" style="353" customWidth="1"/>
    <col min="2793" max="2793" width="4.6640625" style="353" customWidth="1"/>
    <col min="2794" max="2794" width="9.44140625" style="353" customWidth="1"/>
    <col min="2795" max="2795" width="5.33203125" style="353" customWidth="1"/>
    <col min="2796" max="2796" width="9.44140625" style="353" customWidth="1"/>
    <col min="2797" max="2797" width="6.21875" style="353" customWidth="1"/>
    <col min="2798" max="2798" width="9.44140625" style="353" customWidth="1"/>
    <col min="2799" max="2799" width="6" style="353" customWidth="1"/>
    <col min="2800" max="2800" width="9.44140625" style="353" customWidth="1"/>
    <col min="2801" max="2801" width="6" style="353" customWidth="1"/>
    <col min="2802" max="2802" width="9.77734375" style="353" customWidth="1"/>
    <col min="2803" max="2803" width="6" style="353" customWidth="1"/>
    <col min="2804" max="2804" width="50.44140625" style="353" customWidth="1"/>
    <col min="2805" max="3044" width="9.77734375" style="353"/>
    <col min="3045" max="3045" width="14.21875" style="353" customWidth="1"/>
    <col min="3046" max="3046" width="10.21875" style="353" customWidth="1"/>
    <col min="3047" max="3047" width="4.6640625" style="353" customWidth="1"/>
    <col min="3048" max="3048" width="10" style="353" customWidth="1"/>
    <col min="3049" max="3049" width="4.6640625" style="353" customWidth="1"/>
    <col min="3050" max="3050" width="9.44140625" style="353" customWidth="1"/>
    <col min="3051" max="3051" width="5.33203125" style="353" customWidth="1"/>
    <col min="3052" max="3052" width="9.44140625" style="353" customWidth="1"/>
    <col min="3053" max="3053" width="6.21875" style="353" customWidth="1"/>
    <col min="3054" max="3054" width="9.44140625" style="353" customWidth="1"/>
    <col min="3055" max="3055" width="6" style="353" customWidth="1"/>
    <col min="3056" max="3056" width="9.44140625" style="353" customWidth="1"/>
    <col min="3057" max="3057" width="6" style="353" customWidth="1"/>
    <col min="3058" max="3058" width="9.77734375" style="353" customWidth="1"/>
    <col min="3059" max="3059" width="6" style="353" customWidth="1"/>
    <col min="3060" max="3060" width="50.44140625" style="353" customWidth="1"/>
    <col min="3061" max="3300" width="9.77734375" style="353"/>
    <col min="3301" max="3301" width="14.21875" style="353" customWidth="1"/>
    <col min="3302" max="3302" width="10.21875" style="353" customWidth="1"/>
    <col min="3303" max="3303" width="4.6640625" style="353" customWidth="1"/>
    <col min="3304" max="3304" width="10" style="353" customWidth="1"/>
    <col min="3305" max="3305" width="4.6640625" style="353" customWidth="1"/>
    <col min="3306" max="3306" width="9.44140625" style="353" customWidth="1"/>
    <col min="3307" max="3307" width="5.33203125" style="353" customWidth="1"/>
    <col min="3308" max="3308" width="9.44140625" style="353" customWidth="1"/>
    <col min="3309" max="3309" width="6.21875" style="353" customWidth="1"/>
    <col min="3310" max="3310" width="9.44140625" style="353" customWidth="1"/>
    <col min="3311" max="3311" width="6" style="353" customWidth="1"/>
    <col min="3312" max="3312" width="9.44140625" style="353" customWidth="1"/>
    <col min="3313" max="3313" width="6" style="353" customWidth="1"/>
    <col min="3314" max="3314" width="9.77734375" style="353" customWidth="1"/>
    <col min="3315" max="3315" width="6" style="353" customWidth="1"/>
    <col min="3316" max="3316" width="50.44140625" style="353" customWidth="1"/>
    <col min="3317" max="3556" width="9.77734375" style="353"/>
    <col min="3557" max="3557" width="14.21875" style="353" customWidth="1"/>
    <col min="3558" max="3558" width="10.21875" style="353" customWidth="1"/>
    <col min="3559" max="3559" width="4.6640625" style="353" customWidth="1"/>
    <col min="3560" max="3560" width="10" style="353" customWidth="1"/>
    <col min="3561" max="3561" width="4.6640625" style="353" customWidth="1"/>
    <col min="3562" max="3562" width="9.44140625" style="353" customWidth="1"/>
    <col min="3563" max="3563" width="5.33203125" style="353" customWidth="1"/>
    <col min="3564" max="3564" width="9.44140625" style="353" customWidth="1"/>
    <col min="3565" max="3565" width="6.21875" style="353" customWidth="1"/>
    <col min="3566" max="3566" width="9.44140625" style="353" customWidth="1"/>
    <col min="3567" max="3567" width="6" style="353" customWidth="1"/>
    <col min="3568" max="3568" width="9.44140625" style="353" customWidth="1"/>
    <col min="3569" max="3569" width="6" style="353" customWidth="1"/>
    <col min="3570" max="3570" width="9.77734375" style="353" customWidth="1"/>
    <col min="3571" max="3571" width="6" style="353" customWidth="1"/>
    <col min="3572" max="3572" width="50.44140625" style="353" customWidth="1"/>
    <col min="3573" max="3812" width="9.77734375" style="353"/>
    <col min="3813" max="3813" width="14.21875" style="353" customWidth="1"/>
    <col min="3814" max="3814" width="10.21875" style="353" customWidth="1"/>
    <col min="3815" max="3815" width="4.6640625" style="353" customWidth="1"/>
    <col min="3816" max="3816" width="10" style="353" customWidth="1"/>
    <col min="3817" max="3817" width="4.6640625" style="353" customWidth="1"/>
    <col min="3818" max="3818" width="9.44140625" style="353" customWidth="1"/>
    <col min="3819" max="3819" width="5.33203125" style="353" customWidth="1"/>
    <col min="3820" max="3820" width="9.44140625" style="353" customWidth="1"/>
    <col min="3821" max="3821" width="6.21875" style="353" customWidth="1"/>
    <col min="3822" max="3822" width="9.44140625" style="353" customWidth="1"/>
    <col min="3823" max="3823" width="6" style="353" customWidth="1"/>
    <col min="3824" max="3824" width="9.44140625" style="353" customWidth="1"/>
    <col min="3825" max="3825" width="6" style="353" customWidth="1"/>
    <col min="3826" max="3826" width="9.77734375" style="353" customWidth="1"/>
    <col min="3827" max="3827" width="6" style="353" customWidth="1"/>
    <col min="3828" max="3828" width="50.44140625" style="353" customWidth="1"/>
    <col min="3829" max="4068" width="9.77734375" style="353"/>
    <col min="4069" max="4069" width="14.21875" style="353" customWidth="1"/>
    <col min="4070" max="4070" width="10.21875" style="353" customWidth="1"/>
    <col min="4071" max="4071" width="4.6640625" style="353" customWidth="1"/>
    <col min="4072" max="4072" width="10" style="353" customWidth="1"/>
    <col min="4073" max="4073" width="4.6640625" style="353" customWidth="1"/>
    <col min="4074" max="4074" width="9.44140625" style="353" customWidth="1"/>
    <col min="4075" max="4075" width="5.33203125" style="353" customWidth="1"/>
    <col min="4076" max="4076" width="9.44140625" style="353" customWidth="1"/>
    <col min="4077" max="4077" width="6.21875" style="353" customWidth="1"/>
    <col min="4078" max="4078" width="9.44140625" style="353" customWidth="1"/>
    <col min="4079" max="4079" width="6" style="353" customWidth="1"/>
    <col min="4080" max="4080" width="9.44140625" style="353" customWidth="1"/>
    <col min="4081" max="4081" width="6" style="353" customWidth="1"/>
    <col min="4082" max="4082" width="9.77734375" style="353" customWidth="1"/>
    <col min="4083" max="4083" width="6" style="353" customWidth="1"/>
    <col min="4084" max="4084" width="50.44140625" style="353" customWidth="1"/>
    <col min="4085" max="4324" width="9.77734375" style="353"/>
    <col min="4325" max="4325" width="14.21875" style="353" customWidth="1"/>
    <col min="4326" max="4326" width="10.21875" style="353" customWidth="1"/>
    <col min="4327" max="4327" width="4.6640625" style="353" customWidth="1"/>
    <col min="4328" max="4328" width="10" style="353" customWidth="1"/>
    <col min="4329" max="4329" width="4.6640625" style="353" customWidth="1"/>
    <col min="4330" max="4330" width="9.44140625" style="353" customWidth="1"/>
    <col min="4331" max="4331" width="5.33203125" style="353" customWidth="1"/>
    <col min="4332" max="4332" width="9.44140625" style="353" customWidth="1"/>
    <col min="4333" max="4333" width="6.21875" style="353" customWidth="1"/>
    <col min="4334" max="4334" width="9.44140625" style="353" customWidth="1"/>
    <col min="4335" max="4335" width="6" style="353" customWidth="1"/>
    <col min="4336" max="4336" width="9.44140625" style="353" customWidth="1"/>
    <col min="4337" max="4337" width="6" style="353" customWidth="1"/>
    <col min="4338" max="4338" width="9.77734375" style="353" customWidth="1"/>
    <col min="4339" max="4339" width="6" style="353" customWidth="1"/>
    <col min="4340" max="4340" width="50.44140625" style="353" customWidth="1"/>
    <col min="4341" max="4580" width="9.77734375" style="353"/>
    <col min="4581" max="4581" width="14.21875" style="353" customWidth="1"/>
    <col min="4582" max="4582" width="10.21875" style="353" customWidth="1"/>
    <col min="4583" max="4583" width="4.6640625" style="353" customWidth="1"/>
    <col min="4584" max="4584" width="10" style="353" customWidth="1"/>
    <col min="4585" max="4585" width="4.6640625" style="353" customWidth="1"/>
    <col min="4586" max="4586" width="9.44140625" style="353" customWidth="1"/>
    <col min="4587" max="4587" width="5.33203125" style="353" customWidth="1"/>
    <col min="4588" max="4588" width="9.44140625" style="353" customWidth="1"/>
    <col min="4589" max="4589" width="6.21875" style="353" customWidth="1"/>
    <col min="4590" max="4590" width="9.44140625" style="353" customWidth="1"/>
    <col min="4591" max="4591" width="6" style="353" customWidth="1"/>
    <col min="4592" max="4592" width="9.44140625" style="353" customWidth="1"/>
    <col min="4593" max="4593" width="6" style="353" customWidth="1"/>
    <col min="4594" max="4594" width="9.77734375" style="353" customWidth="1"/>
    <col min="4595" max="4595" width="6" style="353" customWidth="1"/>
    <col min="4596" max="4596" width="50.44140625" style="353" customWidth="1"/>
    <col min="4597" max="4836" width="9.77734375" style="353"/>
    <col min="4837" max="4837" width="14.21875" style="353" customWidth="1"/>
    <col min="4838" max="4838" width="10.21875" style="353" customWidth="1"/>
    <col min="4839" max="4839" width="4.6640625" style="353" customWidth="1"/>
    <col min="4840" max="4840" width="10" style="353" customWidth="1"/>
    <col min="4841" max="4841" width="4.6640625" style="353" customWidth="1"/>
    <col min="4842" max="4842" width="9.44140625" style="353" customWidth="1"/>
    <col min="4843" max="4843" width="5.33203125" style="353" customWidth="1"/>
    <col min="4844" max="4844" width="9.44140625" style="353" customWidth="1"/>
    <col min="4845" max="4845" width="6.21875" style="353" customWidth="1"/>
    <col min="4846" max="4846" width="9.44140625" style="353" customWidth="1"/>
    <col min="4847" max="4847" width="6" style="353" customWidth="1"/>
    <col min="4848" max="4848" width="9.44140625" style="353" customWidth="1"/>
    <col min="4849" max="4849" width="6" style="353" customWidth="1"/>
    <col min="4850" max="4850" width="9.77734375" style="353" customWidth="1"/>
    <col min="4851" max="4851" width="6" style="353" customWidth="1"/>
    <col min="4852" max="4852" width="50.44140625" style="353" customWidth="1"/>
    <col min="4853" max="5092" width="9.77734375" style="353"/>
    <col min="5093" max="5093" width="14.21875" style="353" customWidth="1"/>
    <col min="5094" max="5094" width="10.21875" style="353" customWidth="1"/>
    <col min="5095" max="5095" width="4.6640625" style="353" customWidth="1"/>
    <col min="5096" max="5096" width="10" style="353" customWidth="1"/>
    <col min="5097" max="5097" width="4.6640625" style="353" customWidth="1"/>
    <col min="5098" max="5098" width="9.44140625" style="353" customWidth="1"/>
    <col min="5099" max="5099" width="5.33203125" style="353" customWidth="1"/>
    <col min="5100" max="5100" width="9.44140625" style="353" customWidth="1"/>
    <col min="5101" max="5101" width="6.21875" style="353" customWidth="1"/>
    <col min="5102" max="5102" width="9.44140625" style="353" customWidth="1"/>
    <col min="5103" max="5103" width="6" style="353" customWidth="1"/>
    <col min="5104" max="5104" width="9.44140625" style="353" customWidth="1"/>
    <col min="5105" max="5105" width="6" style="353" customWidth="1"/>
    <col min="5106" max="5106" width="9.77734375" style="353" customWidth="1"/>
    <col min="5107" max="5107" width="6" style="353" customWidth="1"/>
    <col min="5108" max="5108" width="50.44140625" style="353" customWidth="1"/>
    <col min="5109" max="5348" width="9.77734375" style="353"/>
    <col min="5349" max="5349" width="14.21875" style="353" customWidth="1"/>
    <col min="5350" max="5350" width="10.21875" style="353" customWidth="1"/>
    <col min="5351" max="5351" width="4.6640625" style="353" customWidth="1"/>
    <col min="5352" max="5352" width="10" style="353" customWidth="1"/>
    <col min="5353" max="5353" width="4.6640625" style="353" customWidth="1"/>
    <col min="5354" max="5354" width="9.44140625" style="353" customWidth="1"/>
    <col min="5355" max="5355" width="5.33203125" style="353" customWidth="1"/>
    <col min="5356" max="5356" width="9.44140625" style="353" customWidth="1"/>
    <col min="5357" max="5357" width="6.21875" style="353" customWidth="1"/>
    <col min="5358" max="5358" width="9.44140625" style="353" customWidth="1"/>
    <col min="5359" max="5359" width="6" style="353" customWidth="1"/>
    <col min="5360" max="5360" width="9.44140625" style="353" customWidth="1"/>
    <col min="5361" max="5361" width="6" style="353" customWidth="1"/>
    <col min="5362" max="5362" width="9.77734375" style="353" customWidth="1"/>
    <col min="5363" max="5363" width="6" style="353" customWidth="1"/>
    <col min="5364" max="5364" width="50.44140625" style="353" customWidth="1"/>
    <col min="5365" max="5604" width="9.77734375" style="353"/>
    <col min="5605" max="5605" width="14.21875" style="353" customWidth="1"/>
    <col min="5606" max="5606" width="10.21875" style="353" customWidth="1"/>
    <col min="5607" max="5607" width="4.6640625" style="353" customWidth="1"/>
    <col min="5608" max="5608" width="10" style="353" customWidth="1"/>
    <col min="5609" max="5609" width="4.6640625" style="353" customWidth="1"/>
    <col min="5610" max="5610" width="9.44140625" style="353" customWidth="1"/>
    <col min="5611" max="5611" width="5.33203125" style="353" customWidth="1"/>
    <col min="5612" max="5612" width="9.44140625" style="353" customWidth="1"/>
    <col min="5613" max="5613" width="6.21875" style="353" customWidth="1"/>
    <col min="5614" max="5614" width="9.44140625" style="353" customWidth="1"/>
    <col min="5615" max="5615" width="6" style="353" customWidth="1"/>
    <col min="5616" max="5616" width="9.44140625" style="353" customWidth="1"/>
    <col min="5617" max="5617" width="6" style="353" customWidth="1"/>
    <col min="5618" max="5618" width="9.77734375" style="353" customWidth="1"/>
    <col min="5619" max="5619" width="6" style="353" customWidth="1"/>
    <col min="5620" max="5620" width="50.44140625" style="353" customWidth="1"/>
    <col min="5621" max="5860" width="9.77734375" style="353"/>
    <col min="5861" max="5861" width="14.21875" style="353" customWidth="1"/>
    <col min="5862" max="5862" width="10.21875" style="353" customWidth="1"/>
    <col min="5863" max="5863" width="4.6640625" style="353" customWidth="1"/>
    <col min="5864" max="5864" width="10" style="353" customWidth="1"/>
    <col min="5865" max="5865" width="4.6640625" style="353" customWidth="1"/>
    <col min="5866" max="5866" width="9.44140625" style="353" customWidth="1"/>
    <col min="5867" max="5867" width="5.33203125" style="353" customWidth="1"/>
    <col min="5868" max="5868" width="9.44140625" style="353" customWidth="1"/>
    <col min="5869" max="5869" width="6.21875" style="353" customWidth="1"/>
    <col min="5870" max="5870" width="9.44140625" style="353" customWidth="1"/>
    <col min="5871" max="5871" width="6" style="353" customWidth="1"/>
    <col min="5872" max="5872" width="9.44140625" style="353" customWidth="1"/>
    <col min="5873" max="5873" width="6" style="353" customWidth="1"/>
    <col min="5874" max="5874" width="9.77734375" style="353" customWidth="1"/>
    <col min="5875" max="5875" width="6" style="353" customWidth="1"/>
    <col min="5876" max="5876" width="50.44140625" style="353" customWidth="1"/>
    <col min="5877" max="6116" width="9.77734375" style="353"/>
    <col min="6117" max="6117" width="14.21875" style="353" customWidth="1"/>
    <col min="6118" max="6118" width="10.21875" style="353" customWidth="1"/>
    <col min="6119" max="6119" width="4.6640625" style="353" customWidth="1"/>
    <col min="6120" max="6120" width="10" style="353" customWidth="1"/>
    <col min="6121" max="6121" width="4.6640625" style="353" customWidth="1"/>
    <col min="6122" max="6122" width="9.44140625" style="353" customWidth="1"/>
    <col min="6123" max="6123" width="5.33203125" style="353" customWidth="1"/>
    <col min="6124" max="6124" width="9.44140625" style="353" customWidth="1"/>
    <col min="6125" max="6125" width="6.21875" style="353" customWidth="1"/>
    <col min="6126" max="6126" width="9.44140625" style="353" customWidth="1"/>
    <col min="6127" max="6127" width="6" style="353" customWidth="1"/>
    <col min="6128" max="6128" width="9.44140625" style="353" customWidth="1"/>
    <col min="6129" max="6129" width="6" style="353" customWidth="1"/>
    <col min="6130" max="6130" width="9.77734375" style="353" customWidth="1"/>
    <col min="6131" max="6131" width="6" style="353" customWidth="1"/>
    <col min="6132" max="6132" width="50.44140625" style="353" customWidth="1"/>
    <col min="6133" max="6372" width="9.77734375" style="353"/>
    <col min="6373" max="6373" width="14.21875" style="353" customWidth="1"/>
    <col min="6374" max="6374" width="10.21875" style="353" customWidth="1"/>
    <col min="6375" max="6375" width="4.6640625" style="353" customWidth="1"/>
    <col min="6376" max="6376" width="10" style="353" customWidth="1"/>
    <col min="6377" max="6377" width="4.6640625" style="353" customWidth="1"/>
    <col min="6378" max="6378" width="9.44140625" style="353" customWidth="1"/>
    <col min="6379" max="6379" width="5.33203125" style="353" customWidth="1"/>
    <col min="6380" max="6380" width="9.44140625" style="353" customWidth="1"/>
    <col min="6381" max="6381" width="6.21875" style="353" customWidth="1"/>
    <col min="6382" max="6382" width="9.44140625" style="353" customWidth="1"/>
    <col min="6383" max="6383" width="6" style="353" customWidth="1"/>
    <col min="6384" max="6384" width="9.44140625" style="353" customWidth="1"/>
    <col min="6385" max="6385" width="6" style="353" customWidth="1"/>
    <col min="6386" max="6386" width="9.77734375" style="353" customWidth="1"/>
    <col min="6387" max="6387" width="6" style="353" customWidth="1"/>
    <col min="6388" max="6388" width="50.44140625" style="353" customWidth="1"/>
    <col min="6389" max="6628" width="9.77734375" style="353"/>
    <col min="6629" max="6629" width="14.21875" style="353" customWidth="1"/>
    <col min="6630" max="6630" width="10.21875" style="353" customWidth="1"/>
    <col min="6631" max="6631" width="4.6640625" style="353" customWidth="1"/>
    <col min="6632" max="6632" width="10" style="353" customWidth="1"/>
    <col min="6633" max="6633" width="4.6640625" style="353" customWidth="1"/>
    <col min="6634" max="6634" width="9.44140625" style="353" customWidth="1"/>
    <col min="6635" max="6635" width="5.33203125" style="353" customWidth="1"/>
    <col min="6636" max="6636" width="9.44140625" style="353" customWidth="1"/>
    <col min="6637" max="6637" width="6.21875" style="353" customWidth="1"/>
    <col min="6638" max="6638" width="9.44140625" style="353" customWidth="1"/>
    <col min="6639" max="6639" width="6" style="353" customWidth="1"/>
    <col min="6640" max="6640" width="9.44140625" style="353" customWidth="1"/>
    <col min="6641" max="6641" width="6" style="353" customWidth="1"/>
    <col min="6642" max="6642" width="9.77734375" style="353" customWidth="1"/>
    <col min="6643" max="6643" width="6" style="353" customWidth="1"/>
    <col min="6644" max="6644" width="50.44140625" style="353" customWidth="1"/>
    <col min="6645" max="6884" width="9.77734375" style="353"/>
    <col min="6885" max="6885" width="14.21875" style="353" customWidth="1"/>
    <col min="6886" max="6886" width="10.21875" style="353" customWidth="1"/>
    <col min="6887" max="6887" width="4.6640625" style="353" customWidth="1"/>
    <col min="6888" max="6888" width="10" style="353" customWidth="1"/>
    <col min="6889" max="6889" width="4.6640625" style="353" customWidth="1"/>
    <col min="6890" max="6890" width="9.44140625" style="353" customWidth="1"/>
    <col min="6891" max="6891" width="5.33203125" style="353" customWidth="1"/>
    <col min="6892" max="6892" width="9.44140625" style="353" customWidth="1"/>
    <col min="6893" max="6893" width="6.21875" style="353" customWidth="1"/>
    <col min="6894" max="6894" width="9.44140625" style="353" customWidth="1"/>
    <col min="6895" max="6895" width="6" style="353" customWidth="1"/>
    <col min="6896" max="6896" width="9.44140625" style="353" customWidth="1"/>
    <col min="6897" max="6897" width="6" style="353" customWidth="1"/>
    <col min="6898" max="6898" width="9.77734375" style="353" customWidth="1"/>
    <col min="6899" max="6899" width="6" style="353" customWidth="1"/>
    <col min="6900" max="6900" width="50.44140625" style="353" customWidth="1"/>
    <col min="6901" max="7140" width="9.77734375" style="353"/>
    <col min="7141" max="7141" width="14.21875" style="353" customWidth="1"/>
    <col min="7142" max="7142" width="10.21875" style="353" customWidth="1"/>
    <col min="7143" max="7143" width="4.6640625" style="353" customWidth="1"/>
    <col min="7144" max="7144" width="10" style="353" customWidth="1"/>
    <col min="7145" max="7145" width="4.6640625" style="353" customWidth="1"/>
    <col min="7146" max="7146" width="9.44140625" style="353" customWidth="1"/>
    <col min="7147" max="7147" width="5.33203125" style="353" customWidth="1"/>
    <col min="7148" max="7148" width="9.44140625" style="353" customWidth="1"/>
    <col min="7149" max="7149" width="6.21875" style="353" customWidth="1"/>
    <col min="7150" max="7150" width="9.44140625" style="353" customWidth="1"/>
    <col min="7151" max="7151" width="6" style="353" customWidth="1"/>
    <col min="7152" max="7152" width="9.44140625" style="353" customWidth="1"/>
    <col min="7153" max="7153" width="6" style="353" customWidth="1"/>
    <col min="7154" max="7154" width="9.77734375" style="353" customWidth="1"/>
    <col min="7155" max="7155" width="6" style="353" customWidth="1"/>
    <col min="7156" max="7156" width="50.44140625" style="353" customWidth="1"/>
    <col min="7157" max="7396" width="9.77734375" style="353"/>
    <col min="7397" max="7397" width="14.21875" style="353" customWidth="1"/>
    <col min="7398" max="7398" width="10.21875" style="353" customWidth="1"/>
    <col min="7399" max="7399" width="4.6640625" style="353" customWidth="1"/>
    <col min="7400" max="7400" width="10" style="353" customWidth="1"/>
    <col min="7401" max="7401" width="4.6640625" style="353" customWidth="1"/>
    <col min="7402" max="7402" width="9.44140625" style="353" customWidth="1"/>
    <col min="7403" max="7403" width="5.33203125" style="353" customWidth="1"/>
    <col min="7404" max="7404" width="9.44140625" style="353" customWidth="1"/>
    <col min="7405" max="7405" width="6.21875" style="353" customWidth="1"/>
    <col min="7406" max="7406" width="9.44140625" style="353" customWidth="1"/>
    <col min="7407" max="7407" width="6" style="353" customWidth="1"/>
    <col min="7408" max="7408" width="9.44140625" style="353" customWidth="1"/>
    <col min="7409" max="7409" width="6" style="353" customWidth="1"/>
    <col min="7410" max="7410" width="9.77734375" style="353" customWidth="1"/>
    <col min="7411" max="7411" width="6" style="353" customWidth="1"/>
    <col min="7412" max="7412" width="50.44140625" style="353" customWidth="1"/>
    <col min="7413" max="7652" width="9.77734375" style="353"/>
    <col min="7653" max="7653" width="14.21875" style="353" customWidth="1"/>
    <col min="7654" max="7654" width="10.21875" style="353" customWidth="1"/>
    <col min="7655" max="7655" width="4.6640625" style="353" customWidth="1"/>
    <col min="7656" max="7656" width="10" style="353" customWidth="1"/>
    <col min="7657" max="7657" width="4.6640625" style="353" customWidth="1"/>
    <col min="7658" max="7658" width="9.44140625" style="353" customWidth="1"/>
    <col min="7659" max="7659" width="5.33203125" style="353" customWidth="1"/>
    <col min="7660" max="7660" width="9.44140625" style="353" customWidth="1"/>
    <col min="7661" max="7661" width="6.21875" style="353" customWidth="1"/>
    <col min="7662" max="7662" width="9.44140625" style="353" customWidth="1"/>
    <col min="7663" max="7663" width="6" style="353" customWidth="1"/>
    <col min="7664" max="7664" width="9.44140625" style="353" customWidth="1"/>
    <col min="7665" max="7665" width="6" style="353" customWidth="1"/>
    <col min="7666" max="7666" width="9.77734375" style="353" customWidth="1"/>
    <col min="7667" max="7667" width="6" style="353" customWidth="1"/>
    <col min="7668" max="7668" width="50.44140625" style="353" customWidth="1"/>
    <col min="7669" max="7908" width="9.77734375" style="353"/>
    <col min="7909" max="7909" width="14.21875" style="353" customWidth="1"/>
    <col min="7910" max="7910" width="10.21875" style="353" customWidth="1"/>
    <col min="7911" max="7911" width="4.6640625" style="353" customWidth="1"/>
    <col min="7912" max="7912" width="10" style="353" customWidth="1"/>
    <col min="7913" max="7913" width="4.6640625" style="353" customWidth="1"/>
    <col min="7914" max="7914" width="9.44140625" style="353" customWidth="1"/>
    <col min="7915" max="7915" width="5.33203125" style="353" customWidth="1"/>
    <col min="7916" max="7916" width="9.44140625" style="353" customWidth="1"/>
    <col min="7917" max="7917" width="6.21875" style="353" customWidth="1"/>
    <col min="7918" max="7918" width="9.44140625" style="353" customWidth="1"/>
    <col min="7919" max="7919" width="6" style="353" customWidth="1"/>
    <col min="7920" max="7920" width="9.44140625" style="353" customWidth="1"/>
    <col min="7921" max="7921" width="6" style="353" customWidth="1"/>
    <col min="7922" max="7922" width="9.77734375" style="353" customWidth="1"/>
    <col min="7923" max="7923" width="6" style="353" customWidth="1"/>
    <col min="7924" max="7924" width="50.44140625" style="353" customWidth="1"/>
    <col min="7925" max="8164" width="9.77734375" style="353"/>
    <col min="8165" max="8165" width="14.21875" style="353" customWidth="1"/>
    <col min="8166" max="8166" width="10.21875" style="353" customWidth="1"/>
    <col min="8167" max="8167" width="4.6640625" style="353" customWidth="1"/>
    <col min="8168" max="8168" width="10" style="353" customWidth="1"/>
    <col min="8169" max="8169" width="4.6640625" style="353" customWidth="1"/>
    <col min="8170" max="8170" width="9.44140625" style="353" customWidth="1"/>
    <col min="8171" max="8171" width="5.33203125" style="353" customWidth="1"/>
    <col min="8172" max="8172" width="9.44140625" style="353" customWidth="1"/>
    <col min="8173" max="8173" width="6.21875" style="353" customWidth="1"/>
    <col min="8174" max="8174" width="9.44140625" style="353" customWidth="1"/>
    <col min="8175" max="8175" width="6" style="353" customWidth="1"/>
    <col min="8176" max="8176" width="9.44140625" style="353" customWidth="1"/>
    <col min="8177" max="8177" width="6" style="353" customWidth="1"/>
    <col min="8178" max="8178" width="9.77734375" style="353" customWidth="1"/>
    <col min="8179" max="8179" width="6" style="353" customWidth="1"/>
    <col min="8180" max="8180" width="50.44140625" style="353" customWidth="1"/>
    <col min="8181" max="8420" width="9.77734375" style="353"/>
    <col min="8421" max="8421" width="14.21875" style="353" customWidth="1"/>
    <col min="8422" max="8422" width="10.21875" style="353" customWidth="1"/>
    <col min="8423" max="8423" width="4.6640625" style="353" customWidth="1"/>
    <col min="8424" max="8424" width="10" style="353" customWidth="1"/>
    <col min="8425" max="8425" width="4.6640625" style="353" customWidth="1"/>
    <col min="8426" max="8426" width="9.44140625" style="353" customWidth="1"/>
    <col min="8427" max="8427" width="5.33203125" style="353" customWidth="1"/>
    <col min="8428" max="8428" width="9.44140625" style="353" customWidth="1"/>
    <col min="8429" max="8429" width="6.21875" style="353" customWidth="1"/>
    <col min="8430" max="8430" width="9.44140625" style="353" customWidth="1"/>
    <col min="8431" max="8431" width="6" style="353" customWidth="1"/>
    <col min="8432" max="8432" width="9.44140625" style="353" customWidth="1"/>
    <col min="8433" max="8433" width="6" style="353" customWidth="1"/>
    <col min="8434" max="8434" width="9.77734375" style="353" customWidth="1"/>
    <col min="8435" max="8435" width="6" style="353" customWidth="1"/>
    <col min="8436" max="8436" width="50.44140625" style="353" customWidth="1"/>
    <col min="8437" max="8676" width="9.77734375" style="353"/>
    <col min="8677" max="8677" width="14.21875" style="353" customWidth="1"/>
    <col min="8678" max="8678" width="10.21875" style="353" customWidth="1"/>
    <col min="8679" max="8679" width="4.6640625" style="353" customWidth="1"/>
    <col min="8680" max="8680" width="10" style="353" customWidth="1"/>
    <col min="8681" max="8681" width="4.6640625" style="353" customWidth="1"/>
    <col min="8682" max="8682" width="9.44140625" style="353" customWidth="1"/>
    <col min="8683" max="8683" width="5.33203125" style="353" customWidth="1"/>
    <col min="8684" max="8684" width="9.44140625" style="353" customWidth="1"/>
    <col min="8685" max="8685" width="6.21875" style="353" customWidth="1"/>
    <col min="8686" max="8686" width="9.44140625" style="353" customWidth="1"/>
    <col min="8687" max="8687" width="6" style="353" customWidth="1"/>
    <col min="8688" max="8688" width="9.44140625" style="353" customWidth="1"/>
    <col min="8689" max="8689" width="6" style="353" customWidth="1"/>
    <col min="8690" max="8690" width="9.77734375" style="353" customWidth="1"/>
    <col min="8691" max="8691" width="6" style="353" customWidth="1"/>
    <col min="8692" max="8692" width="50.44140625" style="353" customWidth="1"/>
    <col min="8693" max="8932" width="9.77734375" style="353"/>
    <col min="8933" max="8933" width="14.21875" style="353" customWidth="1"/>
    <col min="8934" max="8934" width="10.21875" style="353" customWidth="1"/>
    <col min="8935" max="8935" width="4.6640625" style="353" customWidth="1"/>
    <col min="8936" max="8936" width="10" style="353" customWidth="1"/>
    <col min="8937" max="8937" width="4.6640625" style="353" customWidth="1"/>
    <col min="8938" max="8938" width="9.44140625" style="353" customWidth="1"/>
    <col min="8939" max="8939" width="5.33203125" style="353" customWidth="1"/>
    <col min="8940" max="8940" width="9.44140625" style="353" customWidth="1"/>
    <col min="8941" max="8941" width="6.21875" style="353" customWidth="1"/>
    <col min="8942" max="8942" width="9.44140625" style="353" customWidth="1"/>
    <col min="8943" max="8943" width="6" style="353" customWidth="1"/>
    <col min="8944" max="8944" width="9.44140625" style="353" customWidth="1"/>
    <col min="8945" max="8945" width="6" style="353" customWidth="1"/>
    <col min="8946" max="8946" width="9.77734375" style="353" customWidth="1"/>
    <col min="8947" max="8947" width="6" style="353" customWidth="1"/>
    <col min="8948" max="8948" width="50.44140625" style="353" customWidth="1"/>
    <col min="8949" max="9188" width="9.77734375" style="353"/>
    <col min="9189" max="9189" width="14.21875" style="353" customWidth="1"/>
    <col min="9190" max="9190" width="10.21875" style="353" customWidth="1"/>
    <col min="9191" max="9191" width="4.6640625" style="353" customWidth="1"/>
    <col min="9192" max="9192" width="10" style="353" customWidth="1"/>
    <col min="9193" max="9193" width="4.6640625" style="353" customWidth="1"/>
    <col min="9194" max="9194" width="9.44140625" style="353" customWidth="1"/>
    <col min="9195" max="9195" width="5.33203125" style="353" customWidth="1"/>
    <col min="9196" max="9196" width="9.44140625" style="353" customWidth="1"/>
    <col min="9197" max="9197" width="6.21875" style="353" customWidth="1"/>
    <col min="9198" max="9198" width="9.44140625" style="353" customWidth="1"/>
    <col min="9199" max="9199" width="6" style="353" customWidth="1"/>
    <col min="9200" max="9200" width="9.44140625" style="353" customWidth="1"/>
    <col min="9201" max="9201" width="6" style="353" customWidth="1"/>
    <col min="9202" max="9202" width="9.77734375" style="353" customWidth="1"/>
    <col min="9203" max="9203" width="6" style="353" customWidth="1"/>
    <col min="9204" max="9204" width="50.44140625" style="353" customWidth="1"/>
    <col min="9205" max="9444" width="9.77734375" style="353"/>
    <col min="9445" max="9445" width="14.21875" style="353" customWidth="1"/>
    <col min="9446" max="9446" width="10.21875" style="353" customWidth="1"/>
    <col min="9447" max="9447" width="4.6640625" style="353" customWidth="1"/>
    <col min="9448" max="9448" width="10" style="353" customWidth="1"/>
    <col min="9449" max="9449" width="4.6640625" style="353" customWidth="1"/>
    <col min="9450" max="9450" width="9.44140625" style="353" customWidth="1"/>
    <col min="9451" max="9451" width="5.33203125" style="353" customWidth="1"/>
    <col min="9452" max="9452" width="9.44140625" style="353" customWidth="1"/>
    <col min="9453" max="9453" width="6.21875" style="353" customWidth="1"/>
    <col min="9454" max="9454" width="9.44140625" style="353" customWidth="1"/>
    <col min="9455" max="9455" width="6" style="353" customWidth="1"/>
    <col min="9456" max="9456" width="9.44140625" style="353" customWidth="1"/>
    <col min="9457" max="9457" width="6" style="353" customWidth="1"/>
    <col min="9458" max="9458" width="9.77734375" style="353" customWidth="1"/>
    <col min="9459" max="9459" width="6" style="353" customWidth="1"/>
    <col min="9460" max="9460" width="50.44140625" style="353" customWidth="1"/>
    <col min="9461" max="9700" width="9.77734375" style="353"/>
    <col min="9701" max="9701" width="14.21875" style="353" customWidth="1"/>
    <col min="9702" max="9702" width="10.21875" style="353" customWidth="1"/>
    <col min="9703" max="9703" width="4.6640625" style="353" customWidth="1"/>
    <col min="9704" max="9704" width="10" style="353" customWidth="1"/>
    <col min="9705" max="9705" width="4.6640625" style="353" customWidth="1"/>
    <col min="9706" max="9706" width="9.44140625" style="353" customWidth="1"/>
    <col min="9707" max="9707" width="5.33203125" style="353" customWidth="1"/>
    <col min="9708" max="9708" width="9.44140625" style="353" customWidth="1"/>
    <col min="9709" max="9709" width="6.21875" style="353" customWidth="1"/>
    <col min="9710" max="9710" width="9.44140625" style="353" customWidth="1"/>
    <col min="9711" max="9711" width="6" style="353" customWidth="1"/>
    <col min="9712" max="9712" width="9.44140625" style="353" customWidth="1"/>
    <col min="9713" max="9713" width="6" style="353" customWidth="1"/>
    <col min="9714" max="9714" width="9.77734375" style="353" customWidth="1"/>
    <col min="9715" max="9715" width="6" style="353" customWidth="1"/>
    <col min="9716" max="9716" width="50.44140625" style="353" customWidth="1"/>
    <col min="9717" max="9956" width="9.77734375" style="353"/>
    <col min="9957" max="9957" width="14.21875" style="353" customWidth="1"/>
    <col min="9958" max="9958" width="10.21875" style="353" customWidth="1"/>
    <col min="9959" max="9959" width="4.6640625" style="353" customWidth="1"/>
    <col min="9960" max="9960" width="10" style="353" customWidth="1"/>
    <col min="9961" max="9961" width="4.6640625" style="353" customWidth="1"/>
    <col min="9962" max="9962" width="9.44140625" style="353" customWidth="1"/>
    <col min="9963" max="9963" width="5.33203125" style="353" customWidth="1"/>
    <col min="9964" max="9964" width="9.44140625" style="353" customWidth="1"/>
    <col min="9965" max="9965" width="6.21875" style="353" customWidth="1"/>
    <col min="9966" max="9966" width="9.44140625" style="353" customWidth="1"/>
    <col min="9967" max="9967" width="6" style="353" customWidth="1"/>
    <col min="9968" max="9968" width="9.44140625" style="353" customWidth="1"/>
    <col min="9969" max="9969" width="6" style="353" customWidth="1"/>
    <col min="9970" max="9970" width="9.77734375" style="353" customWidth="1"/>
    <col min="9971" max="9971" width="6" style="353" customWidth="1"/>
    <col min="9972" max="9972" width="50.44140625" style="353" customWidth="1"/>
    <col min="9973" max="10212" width="9.77734375" style="353"/>
    <col min="10213" max="10213" width="14.21875" style="353" customWidth="1"/>
    <col min="10214" max="10214" width="10.21875" style="353" customWidth="1"/>
    <col min="10215" max="10215" width="4.6640625" style="353" customWidth="1"/>
    <col min="10216" max="10216" width="10" style="353" customWidth="1"/>
    <col min="10217" max="10217" width="4.6640625" style="353" customWidth="1"/>
    <col min="10218" max="10218" width="9.44140625" style="353" customWidth="1"/>
    <col min="10219" max="10219" width="5.33203125" style="353" customWidth="1"/>
    <col min="10220" max="10220" width="9.44140625" style="353" customWidth="1"/>
    <col min="10221" max="10221" width="6.21875" style="353" customWidth="1"/>
    <col min="10222" max="10222" width="9.44140625" style="353" customWidth="1"/>
    <col min="10223" max="10223" width="6" style="353" customWidth="1"/>
    <col min="10224" max="10224" width="9.44140625" style="353" customWidth="1"/>
    <col min="10225" max="10225" width="6" style="353" customWidth="1"/>
    <col min="10226" max="10226" width="9.77734375" style="353" customWidth="1"/>
    <col min="10227" max="10227" width="6" style="353" customWidth="1"/>
    <col min="10228" max="10228" width="50.44140625" style="353" customWidth="1"/>
    <col min="10229" max="10468" width="9.77734375" style="353"/>
    <col min="10469" max="10469" width="14.21875" style="353" customWidth="1"/>
    <col min="10470" max="10470" width="10.21875" style="353" customWidth="1"/>
    <col min="10471" max="10471" width="4.6640625" style="353" customWidth="1"/>
    <col min="10472" max="10472" width="10" style="353" customWidth="1"/>
    <col min="10473" max="10473" width="4.6640625" style="353" customWidth="1"/>
    <col min="10474" max="10474" width="9.44140625" style="353" customWidth="1"/>
    <col min="10475" max="10475" width="5.33203125" style="353" customWidth="1"/>
    <col min="10476" max="10476" width="9.44140625" style="353" customWidth="1"/>
    <col min="10477" max="10477" width="6.21875" style="353" customWidth="1"/>
    <col min="10478" max="10478" width="9.44140625" style="353" customWidth="1"/>
    <col min="10479" max="10479" width="6" style="353" customWidth="1"/>
    <col min="10480" max="10480" width="9.44140625" style="353" customWidth="1"/>
    <col min="10481" max="10481" width="6" style="353" customWidth="1"/>
    <col min="10482" max="10482" width="9.77734375" style="353" customWidth="1"/>
    <col min="10483" max="10483" width="6" style="353" customWidth="1"/>
    <col min="10484" max="10484" width="50.44140625" style="353" customWidth="1"/>
    <col min="10485" max="10724" width="9.77734375" style="353"/>
    <col min="10725" max="10725" width="14.21875" style="353" customWidth="1"/>
    <col min="10726" max="10726" width="10.21875" style="353" customWidth="1"/>
    <col min="10727" max="10727" width="4.6640625" style="353" customWidth="1"/>
    <col min="10728" max="10728" width="10" style="353" customWidth="1"/>
    <col min="10729" max="10729" width="4.6640625" style="353" customWidth="1"/>
    <col min="10730" max="10730" width="9.44140625" style="353" customWidth="1"/>
    <col min="10731" max="10731" width="5.33203125" style="353" customWidth="1"/>
    <col min="10732" max="10732" width="9.44140625" style="353" customWidth="1"/>
    <col min="10733" max="10733" width="6.21875" style="353" customWidth="1"/>
    <col min="10734" max="10734" width="9.44140625" style="353" customWidth="1"/>
    <col min="10735" max="10735" width="6" style="353" customWidth="1"/>
    <col min="10736" max="10736" width="9.44140625" style="353" customWidth="1"/>
    <col min="10737" max="10737" width="6" style="353" customWidth="1"/>
    <col min="10738" max="10738" width="9.77734375" style="353" customWidth="1"/>
    <col min="10739" max="10739" width="6" style="353" customWidth="1"/>
    <col min="10740" max="10740" width="50.44140625" style="353" customWidth="1"/>
    <col min="10741" max="10980" width="9.77734375" style="353"/>
    <col min="10981" max="10981" width="14.21875" style="353" customWidth="1"/>
    <col min="10982" max="10982" width="10.21875" style="353" customWidth="1"/>
    <col min="10983" max="10983" width="4.6640625" style="353" customWidth="1"/>
    <col min="10984" max="10984" width="10" style="353" customWidth="1"/>
    <col min="10985" max="10985" width="4.6640625" style="353" customWidth="1"/>
    <col min="10986" max="10986" width="9.44140625" style="353" customWidth="1"/>
    <col min="10987" max="10987" width="5.33203125" style="353" customWidth="1"/>
    <col min="10988" max="10988" width="9.44140625" style="353" customWidth="1"/>
    <col min="10989" max="10989" width="6.21875" style="353" customWidth="1"/>
    <col min="10990" max="10990" width="9.44140625" style="353" customWidth="1"/>
    <col min="10991" max="10991" width="6" style="353" customWidth="1"/>
    <col min="10992" max="10992" width="9.44140625" style="353" customWidth="1"/>
    <col min="10993" max="10993" width="6" style="353" customWidth="1"/>
    <col min="10994" max="10994" width="9.77734375" style="353" customWidth="1"/>
    <col min="10995" max="10995" width="6" style="353" customWidth="1"/>
    <col min="10996" max="10996" width="50.44140625" style="353" customWidth="1"/>
    <col min="10997" max="11236" width="9.77734375" style="353"/>
    <col min="11237" max="11237" width="14.21875" style="353" customWidth="1"/>
    <col min="11238" max="11238" width="10.21875" style="353" customWidth="1"/>
    <col min="11239" max="11239" width="4.6640625" style="353" customWidth="1"/>
    <col min="11240" max="11240" width="10" style="353" customWidth="1"/>
    <col min="11241" max="11241" width="4.6640625" style="353" customWidth="1"/>
    <col min="11242" max="11242" width="9.44140625" style="353" customWidth="1"/>
    <col min="11243" max="11243" width="5.33203125" style="353" customWidth="1"/>
    <col min="11244" max="11244" width="9.44140625" style="353" customWidth="1"/>
    <col min="11245" max="11245" width="6.21875" style="353" customWidth="1"/>
    <col min="11246" max="11246" width="9.44140625" style="353" customWidth="1"/>
    <col min="11247" max="11247" width="6" style="353" customWidth="1"/>
    <col min="11248" max="11248" width="9.44140625" style="353" customWidth="1"/>
    <col min="11249" max="11249" width="6" style="353" customWidth="1"/>
    <col min="11250" max="11250" width="9.77734375" style="353" customWidth="1"/>
    <col min="11251" max="11251" width="6" style="353" customWidth="1"/>
    <col min="11252" max="11252" width="50.44140625" style="353" customWidth="1"/>
    <col min="11253" max="11492" width="9.77734375" style="353"/>
    <col min="11493" max="11493" width="14.21875" style="353" customWidth="1"/>
    <col min="11494" max="11494" width="10.21875" style="353" customWidth="1"/>
    <col min="11495" max="11495" width="4.6640625" style="353" customWidth="1"/>
    <col min="11496" max="11496" width="10" style="353" customWidth="1"/>
    <col min="11497" max="11497" width="4.6640625" style="353" customWidth="1"/>
    <col min="11498" max="11498" width="9.44140625" style="353" customWidth="1"/>
    <col min="11499" max="11499" width="5.33203125" style="353" customWidth="1"/>
    <col min="11500" max="11500" width="9.44140625" style="353" customWidth="1"/>
    <col min="11501" max="11501" width="6.21875" style="353" customWidth="1"/>
    <col min="11502" max="11502" width="9.44140625" style="353" customWidth="1"/>
    <col min="11503" max="11503" width="6" style="353" customWidth="1"/>
    <col min="11504" max="11504" width="9.44140625" style="353" customWidth="1"/>
    <col min="11505" max="11505" width="6" style="353" customWidth="1"/>
    <col min="11506" max="11506" width="9.77734375" style="353" customWidth="1"/>
    <col min="11507" max="11507" width="6" style="353" customWidth="1"/>
    <col min="11508" max="11508" width="50.44140625" style="353" customWidth="1"/>
    <col min="11509" max="11748" width="9.77734375" style="353"/>
    <col min="11749" max="11749" width="14.21875" style="353" customWidth="1"/>
    <col min="11750" max="11750" width="10.21875" style="353" customWidth="1"/>
    <col min="11751" max="11751" width="4.6640625" style="353" customWidth="1"/>
    <col min="11752" max="11752" width="10" style="353" customWidth="1"/>
    <col min="11753" max="11753" width="4.6640625" style="353" customWidth="1"/>
    <col min="11754" max="11754" width="9.44140625" style="353" customWidth="1"/>
    <col min="11755" max="11755" width="5.33203125" style="353" customWidth="1"/>
    <col min="11756" max="11756" width="9.44140625" style="353" customWidth="1"/>
    <col min="11757" max="11757" width="6.21875" style="353" customWidth="1"/>
    <col min="11758" max="11758" width="9.44140625" style="353" customWidth="1"/>
    <col min="11759" max="11759" width="6" style="353" customWidth="1"/>
    <col min="11760" max="11760" width="9.44140625" style="353" customWidth="1"/>
    <col min="11761" max="11761" width="6" style="353" customWidth="1"/>
    <col min="11762" max="11762" width="9.77734375" style="353" customWidth="1"/>
    <col min="11763" max="11763" width="6" style="353" customWidth="1"/>
    <col min="11764" max="11764" width="50.44140625" style="353" customWidth="1"/>
    <col min="11765" max="12004" width="9.77734375" style="353"/>
    <col min="12005" max="12005" width="14.21875" style="353" customWidth="1"/>
    <col min="12006" max="12006" width="10.21875" style="353" customWidth="1"/>
    <col min="12007" max="12007" width="4.6640625" style="353" customWidth="1"/>
    <col min="12008" max="12008" width="10" style="353" customWidth="1"/>
    <col min="12009" max="12009" width="4.6640625" style="353" customWidth="1"/>
    <col min="12010" max="12010" width="9.44140625" style="353" customWidth="1"/>
    <col min="12011" max="12011" width="5.33203125" style="353" customWidth="1"/>
    <col min="12012" max="12012" width="9.44140625" style="353" customWidth="1"/>
    <col min="12013" max="12013" width="6.21875" style="353" customWidth="1"/>
    <col min="12014" max="12014" width="9.44140625" style="353" customWidth="1"/>
    <col min="12015" max="12015" width="6" style="353" customWidth="1"/>
    <col min="12016" max="12016" width="9.44140625" style="353" customWidth="1"/>
    <col min="12017" max="12017" width="6" style="353" customWidth="1"/>
    <col min="12018" max="12018" width="9.77734375" style="353" customWidth="1"/>
    <col min="12019" max="12019" width="6" style="353" customWidth="1"/>
    <col min="12020" max="12020" width="50.44140625" style="353" customWidth="1"/>
    <col min="12021" max="12260" width="9.77734375" style="353"/>
    <col min="12261" max="12261" width="14.21875" style="353" customWidth="1"/>
    <col min="12262" max="12262" width="10.21875" style="353" customWidth="1"/>
    <col min="12263" max="12263" width="4.6640625" style="353" customWidth="1"/>
    <col min="12264" max="12264" width="10" style="353" customWidth="1"/>
    <col min="12265" max="12265" width="4.6640625" style="353" customWidth="1"/>
    <col min="12266" max="12266" width="9.44140625" style="353" customWidth="1"/>
    <col min="12267" max="12267" width="5.33203125" style="353" customWidth="1"/>
    <col min="12268" max="12268" width="9.44140625" style="353" customWidth="1"/>
    <col min="12269" max="12269" width="6.21875" style="353" customWidth="1"/>
    <col min="12270" max="12270" width="9.44140625" style="353" customWidth="1"/>
    <col min="12271" max="12271" width="6" style="353" customWidth="1"/>
    <col min="12272" max="12272" width="9.44140625" style="353" customWidth="1"/>
    <col min="12273" max="12273" width="6" style="353" customWidth="1"/>
    <col min="12274" max="12274" width="9.77734375" style="353" customWidth="1"/>
    <col min="12275" max="12275" width="6" style="353" customWidth="1"/>
    <col min="12276" max="12276" width="50.44140625" style="353" customWidth="1"/>
    <col min="12277" max="12516" width="9.77734375" style="353"/>
    <col min="12517" max="12517" width="14.21875" style="353" customWidth="1"/>
    <col min="12518" max="12518" width="10.21875" style="353" customWidth="1"/>
    <col min="12519" max="12519" width="4.6640625" style="353" customWidth="1"/>
    <col min="12520" max="12520" width="10" style="353" customWidth="1"/>
    <col min="12521" max="12521" width="4.6640625" style="353" customWidth="1"/>
    <col min="12522" max="12522" width="9.44140625" style="353" customWidth="1"/>
    <col min="12523" max="12523" width="5.33203125" style="353" customWidth="1"/>
    <col min="12524" max="12524" width="9.44140625" style="353" customWidth="1"/>
    <col min="12525" max="12525" width="6.21875" style="353" customWidth="1"/>
    <col min="12526" max="12526" width="9.44140625" style="353" customWidth="1"/>
    <col min="12527" max="12527" width="6" style="353" customWidth="1"/>
    <col min="12528" max="12528" width="9.44140625" style="353" customWidth="1"/>
    <col min="12529" max="12529" width="6" style="353" customWidth="1"/>
    <col min="12530" max="12530" width="9.77734375" style="353" customWidth="1"/>
    <col min="12531" max="12531" width="6" style="353" customWidth="1"/>
    <col min="12532" max="12532" width="50.44140625" style="353" customWidth="1"/>
    <col min="12533" max="12772" width="9.77734375" style="353"/>
    <col min="12773" max="12773" width="14.21875" style="353" customWidth="1"/>
    <col min="12774" max="12774" width="10.21875" style="353" customWidth="1"/>
    <col min="12775" max="12775" width="4.6640625" style="353" customWidth="1"/>
    <col min="12776" max="12776" width="10" style="353" customWidth="1"/>
    <col min="12777" max="12777" width="4.6640625" style="353" customWidth="1"/>
    <col min="12778" max="12778" width="9.44140625" style="353" customWidth="1"/>
    <col min="12779" max="12779" width="5.33203125" style="353" customWidth="1"/>
    <col min="12780" max="12780" width="9.44140625" style="353" customWidth="1"/>
    <col min="12781" max="12781" width="6.21875" style="353" customWidth="1"/>
    <col min="12782" max="12782" width="9.44140625" style="353" customWidth="1"/>
    <col min="12783" max="12783" width="6" style="353" customWidth="1"/>
    <col min="12784" max="12784" width="9.44140625" style="353" customWidth="1"/>
    <col min="12785" max="12785" width="6" style="353" customWidth="1"/>
    <col min="12786" max="12786" width="9.77734375" style="353" customWidth="1"/>
    <col min="12787" max="12787" width="6" style="353" customWidth="1"/>
    <col min="12788" max="12788" width="50.44140625" style="353" customWidth="1"/>
    <col min="12789" max="13028" width="9.77734375" style="353"/>
    <col min="13029" max="13029" width="14.21875" style="353" customWidth="1"/>
    <col min="13030" max="13030" width="10.21875" style="353" customWidth="1"/>
    <col min="13031" max="13031" width="4.6640625" style="353" customWidth="1"/>
    <col min="13032" max="13032" width="10" style="353" customWidth="1"/>
    <col min="13033" max="13033" width="4.6640625" style="353" customWidth="1"/>
    <col min="13034" max="13034" width="9.44140625" style="353" customWidth="1"/>
    <col min="13035" max="13035" width="5.33203125" style="353" customWidth="1"/>
    <col min="13036" max="13036" width="9.44140625" style="353" customWidth="1"/>
    <col min="13037" max="13037" width="6.21875" style="353" customWidth="1"/>
    <col min="13038" max="13038" width="9.44140625" style="353" customWidth="1"/>
    <col min="13039" max="13039" width="6" style="353" customWidth="1"/>
    <col min="13040" max="13040" width="9.44140625" style="353" customWidth="1"/>
    <col min="13041" max="13041" width="6" style="353" customWidth="1"/>
    <col min="13042" max="13042" width="9.77734375" style="353" customWidth="1"/>
    <col min="13043" max="13043" width="6" style="353" customWidth="1"/>
    <col min="13044" max="13044" width="50.44140625" style="353" customWidth="1"/>
    <col min="13045" max="13284" width="9.77734375" style="353"/>
    <col min="13285" max="13285" width="14.21875" style="353" customWidth="1"/>
    <col min="13286" max="13286" width="10.21875" style="353" customWidth="1"/>
    <col min="13287" max="13287" width="4.6640625" style="353" customWidth="1"/>
    <col min="13288" max="13288" width="10" style="353" customWidth="1"/>
    <col min="13289" max="13289" width="4.6640625" style="353" customWidth="1"/>
    <col min="13290" max="13290" width="9.44140625" style="353" customWidth="1"/>
    <col min="13291" max="13291" width="5.33203125" style="353" customWidth="1"/>
    <col min="13292" max="13292" width="9.44140625" style="353" customWidth="1"/>
    <col min="13293" max="13293" width="6.21875" style="353" customWidth="1"/>
    <col min="13294" max="13294" width="9.44140625" style="353" customWidth="1"/>
    <col min="13295" max="13295" width="6" style="353" customWidth="1"/>
    <col min="13296" max="13296" width="9.44140625" style="353" customWidth="1"/>
    <col min="13297" max="13297" width="6" style="353" customWidth="1"/>
    <col min="13298" max="13298" width="9.77734375" style="353" customWidth="1"/>
    <col min="13299" max="13299" width="6" style="353" customWidth="1"/>
    <col min="13300" max="13300" width="50.44140625" style="353" customWidth="1"/>
    <col min="13301" max="13540" width="9.77734375" style="353"/>
    <col min="13541" max="13541" width="14.21875" style="353" customWidth="1"/>
    <col min="13542" max="13542" width="10.21875" style="353" customWidth="1"/>
    <col min="13543" max="13543" width="4.6640625" style="353" customWidth="1"/>
    <col min="13544" max="13544" width="10" style="353" customWidth="1"/>
    <col min="13545" max="13545" width="4.6640625" style="353" customWidth="1"/>
    <col min="13546" max="13546" width="9.44140625" style="353" customWidth="1"/>
    <col min="13547" max="13547" width="5.33203125" style="353" customWidth="1"/>
    <col min="13548" max="13548" width="9.44140625" style="353" customWidth="1"/>
    <col min="13549" max="13549" width="6.21875" style="353" customWidth="1"/>
    <col min="13550" max="13550" width="9.44140625" style="353" customWidth="1"/>
    <col min="13551" max="13551" width="6" style="353" customWidth="1"/>
    <col min="13552" max="13552" width="9.44140625" style="353" customWidth="1"/>
    <col min="13553" max="13553" width="6" style="353" customWidth="1"/>
    <col min="13554" max="13554" width="9.77734375" style="353" customWidth="1"/>
    <col min="13555" max="13555" width="6" style="353" customWidth="1"/>
    <col min="13556" max="13556" width="50.44140625" style="353" customWidth="1"/>
    <col min="13557" max="13796" width="9.77734375" style="353"/>
    <col min="13797" max="13797" width="14.21875" style="353" customWidth="1"/>
    <col min="13798" max="13798" width="10.21875" style="353" customWidth="1"/>
    <col min="13799" max="13799" width="4.6640625" style="353" customWidth="1"/>
    <col min="13800" max="13800" width="10" style="353" customWidth="1"/>
    <col min="13801" max="13801" width="4.6640625" style="353" customWidth="1"/>
    <col min="13802" max="13802" width="9.44140625" style="353" customWidth="1"/>
    <col min="13803" max="13803" width="5.33203125" style="353" customWidth="1"/>
    <col min="13804" max="13804" width="9.44140625" style="353" customWidth="1"/>
    <col min="13805" max="13805" width="6.21875" style="353" customWidth="1"/>
    <col min="13806" max="13806" width="9.44140625" style="353" customWidth="1"/>
    <col min="13807" max="13807" width="6" style="353" customWidth="1"/>
    <col min="13808" max="13808" width="9.44140625" style="353" customWidth="1"/>
    <col min="13809" max="13809" width="6" style="353" customWidth="1"/>
    <col min="13810" max="13810" width="9.77734375" style="353" customWidth="1"/>
    <col min="13811" max="13811" width="6" style="353" customWidth="1"/>
    <col min="13812" max="13812" width="50.44140625" style="353" customWidth="1"/>
    <col min="13813" max="14052" width="9.77734375" style="353"/>
    <col min="14053" max="14053" width="14.21875" style="353" customWidth="1"/>
    <col min="14054" max="14054" width="10.21875" style="353" customWidth="1"/>
    <col min="14055" max="14055" width="4.6640625" style="353" customWidth="1"/>
    <col min="14056" max="14056" width="10" style="353" customWidth="1"/>
    <col min="14057" max="14057" width="4.6640625" style="353" customWidth="1"/>
    <col min="14058" max="14058" width="9.44140625" style="353" customWidth="1"/>
    <col min="14059" max="14059" width="5.33203125" style="353" customWidth="1"/>
    <col min="14060" max="14060" width="9.44140625" style="353" customWidth="1"/>
    <col min="14061" max="14061" width="6.21875" style="353" customWidth="1"/>
    <col min="14062" max="14062" width="9.44140625" style="353" customWidth="1"/>
    <col min="14063" max="14063" width="6" style="353" customWidth="1"/>
    <col min="14064" max="14064" width="9.44140625" style="353" customWidth="1"/>
    <col min="14065" max="14065" width="6" style="353" customWidth="1"/>
    <col min="14066" max="14066" width="9.77734375" style="353" customWidth="1"/>
    <col min="14067" max="14067" width="6" style="353" customWidth="1"/>
    <col min="14068" max="14068" width="50.44140625" style="353" customWidth="1"/>
    <col min="14069" max="14308" width="9.77734375" style="353"/>
    <col min="14309" max="14309" width="14.21875" style="353" customWidth="1"/>
    <col min="14310" max="14310" width="10.21875" style="353" customWidth="1"/>
    <col min="14311" max="14311" width="4.6640625" style="353" customWidth="1"/>
    <col min="14312" max="14312" width="10" style="353" customWidth="1"/>
    <col min="14313" max="14313" width="4.6640625" style="353" customWidth="1"/>
    <col min="14314" max="14314" width="9.44140625" style="353" customWidth="1"/>
    <col min="14315" max="14315" width="5.33203125" style="353" customWidth="1"/>
    <col min="14316" max="14316" width="9.44140625" style="353" customWidth="1"/>
    <col min="14317" max="14317" width="6.21875" style="353" customWidth="1"/>
    <col min="14318" max="14318" width="9.44140625" style="353" customWidth="1"/>
    <col min="14319" max="14319" width="6" style="353" customWidth="1"/>
    <col min="14320" max="14320" width="9.44140625" style="353" customWidth="1"/>
    <col min="14321" max="14321" width="6" style="353" customWidth="1"/>
    <col min="14322" max="14322" width="9.77734375" style="353" customWidth="1"/>
    <col min="14323" max="14323" width="6" style="353" customWidth="1"/>
    <col min="14324" max="14324" width="50.44140625" style="353" customWidth="1"/>
    <col min="14325" max="14564" width="9.77734375" style="353"/>
    <col min="14565" max="14565" width="14.21875" style="353" customWidth="1"/>
    <col min="14566" max="14566" width="10.21875" style="353" customWidth="1"/>
    <col min="14567" max="14567" width="4.6640625" style="353" customWidth="1"/>
    <col min="14568" max="14568" width="10" style="353" customWidth="1"/>
    <col min="14569" max="14569" width="4.6640625" style="353" customWidth="1"/>
    <col min="14570" max="14570" width="9.44140625" style="353" customWidth="1"/>
    <col min="14571" max="14571" width="5.33203125" style="353" customWidth="1"/>
    <col min="14572" max="14572" width="9.44140625" style="353" customWidth="1"/>
    <col min="14573" max="14573" width="6.21875" style="353" customWidth="1"/>
    <col min="14574" max="14574" width="9.44140625" style="353" customWidth="1"/>
    <col min="14575" max="14575" width="6" style="353" customWidth="1"/>
    <col min="14576" max="14576" width="9.44140625" style="353" customWidth="1"/>
    <col min="14577" max="14577" width="6" style="353" customWidth="1"/>
    <col min="14578" max="14578" width="9.77734375" style="353" customWidth="1"/>
    <col min="14579" max="14579" width="6" style="353" customWidth="1"/>
    <col min="14580" max="14580" width="50.44140625" style="353" customWidth="1"/>
    <col min="14581" max="14820" width="9.77734375" style="353"/>
    <col min="14821" max="14821" width="14.21875" style="353" customWidth="1"/>
    <col min="14822" max="14822" width="10.21875" style="353" customWidth="1"/>
    <col min="14823" max="14823" width="4.6640625" style="353" customWidth="1"/>
    <col min="14824" max="14824" width="10" style="353" customWidth="1"/>
    <col min="14825" max="14825" width="4.6640625" style="353" customWidth="1"/>
    <col min="14826" max="14826" width="9.44140625" style="353" customWidth="1"/>
    <col min="14827" max="14827" width="5.33203125" style="353" customWidth="1"/>
    <col min="14828" max="14828" width="9.44140625" style="353" customWidth="1"/>
    <col min="14829" max="14829" width="6.21875" style="353" customWidth="1"/>
    <col min="14830" max="14830" width="9.44140625" style="353" customWidth="1"/>
    <col min="14831" max="14831" width="6" style="353" customWidth="1"/>
    <col min="14832" max="14832" width="9.44140625" style="353" customWidth="1"/>
    <col min="14833" max="14833" width="6" style="353" customWidth="1"/>
    <col min="14834" max="14834" width="9.77734375" style="353" customWidth="1"/>
    <col min="14835" max="14835" width="6" style="353" customWidth="1"/>
    <col min="14836" max="14836" width="50.44140625" style="353" customWidth="1"/>
    <col min="14837" max="15076" width="9.77734375" style="353"/>
    <col min="15077" max="15077" width="14.21875" style="353" customWidth="1"/>
    <col min="15078" max="15078" width="10.21875" style="353" customWidth="1"/>
    <col min="15079" max="15079" width="4.6640625" style="353" customWidth="1"/>
    <col min="15080" max="15080" width="10" style="353" customWidth="1"/>
    <col min="15081" max="15081" width="4.6640625" style="353" customWidth="1"/>
    <col min="15082" max="15082" width="9.44140625" style="353" customWidth="1"/>
    <col min="15083" max="15083" width="5.33203125" style="353" customWidth="1"/>
    <col min="15084" max="15084" width="9.44140625" style="353" customWidth="1"/>
    <col min="15085" max="15085" width="6.21875" style="353" customWidth="1"/>
    <col min="15086" max="15086" width="9.44140625" style="353" customWidth="1"/>
    <col min="15087" max="15087" width="6" style="353" customWidth="1"/>
    <col min="15088" max="15088" width="9.44140625" style="353" customWidth="1"/>
    <col min="15089" max="15089" width="6" style="353" customWidth="1"/>
    <col min="15090" max="15090" width="9.77734375" style="353" customWidth="1"/>
    <col min="15091" max="15091" width="6" style="353" customWidth="1"/>
    <col min="15092" max="15092" width="50.44140625" style="353" customWidth="1"/>
    <col min="15093" max="15332" width="9.77734375" style="353"/>
    <col min="15333" max="15333" width="14.21875" style="353" customWidth="1"/>
    <col min="15334" max="15334" width="10.21875" style="353" customWidth="1"/>
    <col min="15335" max="15335" width="4.6640625" style="353" customWidth="1"/>
    <col min="15336" max="15336" width="10" style="353" customWidth="1"/>
    <col min="15337" max="15337" width="4.6640625" style="353" customWidth="1"/>
    <col min="15338" max="15338" width="9.44140625" style="353" customWidth="1"/>
    <col min="15339" max="15339" width="5.33203125" style="353" customWidth="1"/>
    <col min="15340" max="15340" width="9.44140625" style="353" customWidth="1"/>
    <col min="15341" max="15341" width="6.21875" style="353" customWidth="1"/>
    <col min="15342" max="15342" width="9.44140625" style="353" customWidth="1"/>
    <col min="15343" max="15343" width="6" style="353" customWidth="1"/>
    <col min="15344" max="15344" width="9.44140625" style="353" customWidth="1"/>
    <col min="15345" max="15345" width="6" style="353" customWidth="1"/>
    <col min="15346" max="15346" width="9.77734375" style="353" customWidth="1"/>
    <col min="15347" max="15347" width="6" style="353" customWidth="1"/>
    <col min="15348" max="15348" width="50.44140625" style="353" customWidth="1"/>
    <col min="15349" max="15588" width="9.77734375" style="353"/>
    <col min="15589" max="15589" width="14.21875" style="353" customWidth="1"/>
    <col min="15590" max="15590" width="10.21875" style="353" customWidth="1"/>
    <col min="15591" max="15591" width="4.6640625" style="353" customWidth="1"/>
    <col min="15592" max="15592" width="10" style="353" customWidth="1"/>
    <col min="15593" max="15593" width="4.6640625" style="353" customWidth="1"/>
    <col min="15594" max="15594" width="9.44140625" style="353" customWidth="1"/>
    <col min="15595" max="15595" width="5.33203125" style="353" customWidth="1"/>
    <col min="15596" max="15596" width="9.44140625" style="353" customWidth="1"/>
    <col min="15597" max="15597" width="6.21875" style="353" customWidth="1"/>
    <col min="15598" max="15598" width="9.44140625" style="353" customWidth="1"/>
    <col min="15599" max="15599" width="6" style="353" customWidth="1"/>
    <col min="15600" max="15600" width="9.44140625" style="353" customWidth="1"/>
    <col min="15601" max="15601" width="6" style="353" customWidth="1"/>
    <col min="15602" max="15602" width="9.77734375" style="353" customWidth="1"/>
    <col min="15603" max="15603" width="6" style="353" customWidth="1"/>
    <col min="15604" max="15604" width="50.44140625" style="353" customWidth="1"/>
    <col min="15605" max="15844" width="9.77734375" style="353"/>
    <col min="15845" max="15845" width="14.21875" style="353" customWidth="1"/>
    <col min="15846" max="15846" width="10.21875" style="353" customWidth="1"/>
    <col min="15847" max="15847" width="4.6640625" style="353" customWidth="1"/>
    <col min="15848" max="15848" width="10" style="353" customWidth="1"/>
    <col min="15849" max="15849" width="4.6640625" style="353" customWidth="1"/>
    <col min="15850" max="15850" width="9.44140625" style="353" customWidth="1"/>
    <col min="15851" max="15851" width="5.33203125" style="353" customWidth="1"/>
    <col min="15852" max="15852" width="9.44140625" style="353" customWidth="1"/>
    <col min="15853" max="15853" width="6.21875" style="353" customWidth="1"/>
    <col min="15854" max="15854" width="9.44140625" style="353" customWidth="1"/>
    <col min="15855" max="15855" width="6" style="353" customWidth="1"/>
    <col min="15856" max="15856" width="9.44140625" style="353" customWidth="1"/>
    <col min="15857" max="15857" width="6" style="353" customWidth="1"/>
    <col min="15858" max="15858" width="9.77734375" style="353" customWidth="1"/>
    <col min="15859" max="15859" width="6" style="353" customWidth="1"/>
    <col min="15860" max="15860" width="50.44140625" style="353" customWidth="1"/>
    <col min="15861" max="16100" width="9.77734375" style="353"/>
    <col min="16101" max="16101" width="14.21875" style="353" customWidth="1"/>
    <col min="16102" max="16102" width="10.21875" style="353" customWidth="1"/>
    <col min="16103" max="16103" width="4.6640625" style="353" customWidth="1"/>
    <col min="16104" max="16104" width="10" style="353" customWidth="1"/>
    <col min="16105" max="16105" width="4.6640625" style="353" customWidth="1"/>
    <col min="16106" max="16106" width="9.44140625" style="353" customWidth="1"/>
    <col min="16107" max="16107" width="5.33203125" style="353" customWidth="1"/>
    <col min="16108" max="16108" width="9.44140625" style="353" customWidth="1"/>
    <col min="16109" max="16109" width="6.21875" style="353" customWidth="1"/>
    <col min="16110" max="16110" width="9.44140625" style="353" customWidth="1"/>
    <col min="16111" max="16111" width="6" style="353" customWidth="1"/>
    <col min="16112" max="16112" width="9.44140625" style="353" customWidth="1"/>
    <col min="16113" max="16113" width="6" style="353" customWidth="1"/>
    <col min="16114" max="16114" width="9.77734375" style="353" customWidth="1"/>
    <col min="16115" max="16115" width="6" style="353" customWidth="1"/>
    <col min="16116" max="16116" width="50.44140625" style="353" customWidth="1"/>
    <col min="16117" max="16384" width="9.77734375" style="353"/>
  </cols>
  <sheetData>
    <row r="1" spans="2:15" s="277" customFormat="1" ht="18.75" customHeight="1">
      <c r="B1" s="276" t="s">
        <v>204</v>
      </c>
      <c r="C1" s="276"/>
      <c r="E1" s="278"/>
      <c r="F1" s="278"/>
      <c r="G1" s="278"/>
      <c r="H1" s="278"/>
      <c r="I1" s="278"/>
      <c r="J1" s="279"/>
    </row>
    <row r="2" spans="2:15" s="277" customFormat="1" ht="12.6" thickBot="1">
      <c r="B2" s="280"/>
      <c r="C2" s="281"/>
      <c r="D2" s="280"/>
      <c r="E2" s="280"/>
      <c r="F2" s="280"/>
      <c r="G2" s="280"/>
      <c r="H2" s="280"/>
      <c r="I2" s="280"/>
      <c r="J2" s="282"/>
      <c r="K2" s="282"/>
      <c r="L2" s="282"/>
      <c r="M2" s="282"/>
      <c r="N2" s="282"/>
      <c r="O2" s="282" t="s">
        <v>165</v>
      </c>
    </row>
    <row r="3" spans="2:15" s="277" customFormat="1" ht="13.5" customHeight="1" thickBot="1">
      <c r="B3" s="283" t="s">
        <v>0</v>
      </c>
      <c r="C3" s="284" t="s">
        <v>108</v>
      </c>
      <c r="D3" s="285" t="s">
        <v>192</v>
      </c>
      <c r="E3" s="286" t="s">
        <v>193</v>
      </c>
      <c r="F3" s="60" t="s">
        <v>194</v>
      </c>
      <c r="G3" s="60" t="s">
        <v>195</v>
      </c>
      <c r="H3" s="60" t="s">
        <v>196</v>
      </c>
      <c r="I3" s="60" t="s">
        <v>197</v>
      </c>
      <c r="J3" s="60" t="s">
        <v>198</v>
      </c>
      <c r="K3" s="60" t="s">
        <v>325</v>
      </c>
      <c r="L3" s="60" t="s">
        <v>326</v>
      </c>
      <c r="M3" s="60" t="s">
        <v>327</v>
      </c>
      <c r="N3" s="60" t="s">
        <v>328</v>
      </c>
      <c r="O3" s="61" t="s">
        <v>340</v>
      </c>
    </row>
    <row r="4" spans="2:15" s="277" customFormat="1" ht="17.25" customHeight="1">
      <c r="B4" s="287">
        <v>1</v>
      </c>
      <c r="C4" s="288" t="s">
        <v>40</v>
      </c>
      <c r="D4" s="289">
        <f>'Plan Working A'!E71/10^5*12</f>
        <v>0</v>
      </c>
      <c r="E4" s="289">
        <f>'Plan Working A'!F71/10^5*12</f>
        <v>0</v>
      </c>
      <c r="F4" s="290">
        <f>'Plan Working A'!G71/10^5*12</f>
        <v>0</v>
      </c>
      <c r="G4" s="290">
        <f>'Plan Working A'!H71/10^5*12</f>
        <v>0</v>
      </c>
      <c r="H4" s="290">
        <f>'Plan Working A'!I71/10^5*12</f>
        <v>0</v>
      </c>
      <c r="I4" s="290">
        <f>'Plan Working A'!J71/10^5*12</f>
        <v>0</v>
      </c>
      <c r="J4" s="290">
        <f>'Plan Working A'!K71/10^5*12</f>
        <v>0</v>
      </c>
      <c r="K4" s="290">
        <f>'Plan Working A'!L71/10^5*12</f>
        <v>0</v>
      </c>
      <c r="L4" s="290">
        <f>'Plan Working A'!M71/10^5*12</f>
        <v>0</v>
      </c>
      <c r="M4" s="290">
        <f>'Plan Working A'!N71/10^5*12</f>
        <v>0</v>
      </c>
      <c r="N4" s="290">
        <f>'Plan Working A'!O71/10^5*12</f>
        <v>0</v>
      </c>
      <c r="O4" s="291">
        <f>'Plan Working A'!P71/10^5*12</f>
        <v>0</v>
      </c>
    </row>
    <row r="5" spans="2:15" s="297" customFormat="1" ht="17.25" customHeight="1">
      <c r="B5" s="292"/>
      <c r="C5" s="293" t="s">
        <v>205</v>
      </c>
      <c r="D5" s="294"/>
      <c r="E5" s="294" t="e">
        <f>E4/D4-1</f>
        <v>#DIV/0!</v>
      </c>
      <c r="F5" s="295" t="e">
        <f t="shared" ref="F5:J5" si="0">F4/E4-1</f>
        <v>#DIV/0!</v>
      </c>
      <c r="G5" s="295" t="e">
        <f t="shared" si="0"/>
        <v>#DIV/0!</v>
      </c>
      <c r="H5" s="295" t="e">
        <f t="shared" si="0"/>
        <v>#DIV/0!</v>
      </c>
      <c r="I5" s="295" t="e">
        <f t="shared" si="0"/>
        <v>#DIV/0!</v>
      </c>
      <c r="J5" s="295" t="e">
        <f t="shared" si="0"/>
        <v>#DIV/0!</v>
      </c>
      <c r="K5" s="295" t="e">
        <f t="shared" ref="K5" si="1">K4/J4-1</f>
        <v>#DIV/0!</v>
      </c>
      <c r="L5" s="295" t="e">
        <f t="shared" ref="L5" si="2">L4/K4-1</f>
        <v>#DIV/0!</v>
      </c>
      <c r="M5" s="295" t="e">
        <f t="shared" ref="M5" si="3">M4/L4-1</f>
        <v>#DIV/0!</v>
      </c>
      <c r="N5" s="295" t="e">
        <f t="shared" ref="N5:O5" si="4">N4/M4-1</f>
        <v>#DIV/0!</v>
      </c>
      <c r="O5" s="296" t="e">
        <f t="shared" si="4"/>
        <v>#DIV/0!</v>
      </c>
    </row>
    <row r="6" spans="2:15" s="297" customFormat="1" ht="17.25" customHeight="1">
      <c r="B6" s="292"/>
      <c r="C6" s="293" t="s">
        <v>208</v>
      </c>
      <c r="D6" s="298">
        <f>D4/365*10^5</f>
        <v>0</v>
      </c>
      <c r="E6" s="298">
        <f t="shared" ref="E6:J6" si="5">E4/365*10^5</f>
        <v>0</v>
      </c>
      <c r="F6" s="299">
        <f t="shared" si="5"/>
        <v>0</v>
      </c>
      <c r="G6" s="299">
        <f t="shared" si="5"/>
        <v>0</v>
      </c>
      <c r="H6" s="299">
        <f t="shared" si="5"/>
        <v>0</v>
      </c>
      <c r="I6" s="299">
        <f t="shared" si="5"/>
        <v>0</v>
      </c>
      <c r="J6" s="299">
        <f t="shared" si="5"/>
        <v>0</v>
      </c>
      <c r="K6" s="299">
        <f t="shared" ref="K6:N6" si="6">K4/365*10^5</f>
        <v>0</v>
      </c>
      <c r="L6" s="299">
        <f t="shared" si="6"/>
        <v>0</v>
      </c>
      <c r="M6" s="299">
        <f t="shared" si="6"/>
        <v>0</v>
      </c>
      <c r="N6" s="299">
        <f t="shared" si="6"/>
        <v>0</v>
      </c>
      <c r="O6" s="300">
        <f t="shared" ref="O6" si="7">O4/365*10^5</f>
        <v>0</v>
      </c>
    </row>
    <row r="7" spans="2:15" s="277" customFormat="1" ht="17.25" customHeight="1">
      <c r="B7" s="301">
        <f>B4+1</f>
        <v>2</v>
      </c>
      <c r="C7" s="302" t="s">
        <v>199</v>
      </c>
      <c r="D7" s="303">
        <f t="shared" ref="D7:J7" si="8">D4*D8</f>
        <v>0</v>
      </c>
      <c r="E7" s="303">
        <f t="shared" si="8"/>
        <v>0</v>
      </c>
      <c r="F7" s="304">
        <f t="shared" si="8"/>
        <v>0</v>
      </c>
      <c r="G7" s="304">
        <f t="shared" si="8"/>
        <v>0</v>
      </c>
      <c r="H7" s="304">
        <f t="shared" si="8"/>
        <v>0</v>
      </c>
      <c r="I7" s="304">
        <f t="shared" si="8"/>
        <v>0</v>
      </c>
      <c r="J7" s="304">
        <f t="shared" si="8"/>
        <v>0</v>
      </c>
      <c r="K7" s="304">
        <f t="shared" ref="K7:N7" si="9">K4*K8</f>
        <v>0</v>
      </c>
      <c r="L7" s="304">
        <f t="shared" si="9"/>
        <v>0</v>
      </c>
      <c r="M7" s="304">
        <f t="shared" si="9"/>
        <v>0</v>
      </c>
      <c r="N7" s="304">
        <f t="shared" si="9"/>
        <v>0</v>
      </c>
      <c r="O7" s="305">
        <f t="shared" ref="O7" si="10">O4*O8</f>
        <v>0</v>
      </c>
    </row>
    <row r="8" spans="2:15" s="297" customFormat="1" ht="17.25" customHeight="1">
      <c r="B8" s="306"/>
      <c r="C8" s="307"/>
      <c r="D8" s="308">
        <f>1-'Plan Working A'!E101</f>
        <v>1</v>
      </c>
      <c r="E8" s="308">
        <f>1-'Plan Working A'!F101</f>
        <v>1</v>
      </c>
      <c r="F8" s="309">
        <f>1-'Plan Working A'!G101</f>
        <v>1</v>
      </c>
      <c r="G8" s="309">
        <f>1-'Plan Working A'!H101</f>
        <v>1</v>
      </c>
      <c r="H8" s="309">
        <f>1-'Plan Working A'!I101</f>
        <v>1</v>
      </c>
      <c r="I8" s="310">
        <f>1-'Plan Working A'!J101</f>
        <v>1</v>
      </c>
      <c r="J8" s="310">
        <f>1-'Plan Working A'!K101</f>
        <v>1</v>
      </c>
      <c r="K8" s="310">
        <f>1-'Plan Working A'!L101</f>
        <v>1</v>
      </c>
      <c r="L8" s="310">
        <f>1-'Plan Working A'!M101</f>
        <v>1</v>
      </c>
      <c r="M8" s="310">
        <f>1-'Plan Working A'!N101</f>
        <v>1</v>
      </c>
      <c r="N8" s="310">
        <f>1-'Plan Working A'!O101</f>
        <v>1</v>
      </c>
      <c r="O8" s="311">
        <f>1-'Plan Working A'!P101</f>
        <v>1</v>
      </c>
    </row>
    <row r="9" spans="2:15" s="277" customFormat="1" ht="17.25" customHeight="1">
      <c r="B9" s="301">
        <f>B7+1</f>
        <v>3</v>
      </c>
      <c r="C9" s="302" t="s">
        <v>43</v>
      </c>
      <c r="D9" s="303">
        <f t="shared" ref="D9:J9" si="11">D4*D10</f>
        <v>0</v>
      </c>
      <c r="E9" s="303">
        <f t="shared" si="11"/>
        <v>0</v>
      </c>
      <c r="F9" s="304">
        <f t="shared" si="11"/>
        <v>0</v>
      </c>
      <c r="G9" s="304">
        <f t="shared" si="11"/>
        <v>0</v>
      </c>
      <c r="H9" s="304">
        <f t="shared" si="11"/>
        <v>0</v>
      </c>
      <c r="I9" s="304">
        <f t="shared" si="11"/>
        <v>0</v>
      </c>
      <c r="J9" s="304">
        <f t="shared" si="11"/>
        <v>0</v>
      </c>
      <c r="K9" s="304">
        <f t="shared" ref="K9:N9" si="12">K4*K10</f>
        <v>0</v>
      </c>
      <c r="L9" s="304">
        <f t="shared" si="12"/>
        <v>0</v>
      </c>
      <c r="M9" s="304">
        <f t="shared" si="12"/>
        <v>0</v>
      </c>
      <c r="N9" s="304">
        <f t="shared" si="12"/>
        <v>0</v>
      </c>
      <c r="O9" s="305">
        <f t="shared" ref="O9" si="13">O4*O10</f>
        <v>0</v>
      </c>
    </row>
    <row r="10" spans="2:15" s="297" customFormat="1" ht="17.25" customHeight="1">
      <c r="B10" s="306"/>
      <c r="C10" s="307"/>
      <c r="D10" s="308">
        <f>'Plan Working A'!E111</f>
        <v>0</v>
      </c>
      <c r="E10" s="308">
        <f>'Plan Working A'!F111</f>
        <v>0</v>
      </c>
      <c r="F10" s="309">
        <f>'Plan Working A'!G111</f>
        <v>0</v>
      </c>
      <c r="G10" s="309">
        <f>'Plan Working A'!H111</f>
        <v>2.5000000000000001E-3</v>
      </c>
      <c r="H10" s="309">
        <f>'Plan Working A'!I111</f>
        <v>2.5000000000000001E-3</v>
      </c>
      <c r="I10" s="310">
        <f>'Plan Working A'!J111</f>
        <v>5.0000000000000001E-3</v>
      </c>
      <c r="J10" s="310">
        <f>'Plan Working A'!K111</f>
        <v>5.0000000000000001E-3</v>
      </c>
      <c r="K10" s="310">
        <f>'Plan Working A'!L111</f>
        <v>5.0000000000000001E-3</v>
      </c>
      <c r="L10" s="310">
        <f>'Plan Working A'!M111</f>
        <v>5.0000000000000001E-3</v>
      </c>
      <c r="M10" s="310">
        <f>'Plan Working A'!N111</f>
        <v>5.0000000000000001E-3</v>
      </c>
      <c r="N10" s="310">
        <f>'Plan Working A'!O111</f>
        <v>5.0000000000000001E-3</v>
      </c>
      <c r="O10" s="311">
        <f>'Plan Working A'!P111</f>
        <v>5.0000000000000001E-3</v>
      </c>
    </row>
    <row r="11" spans="2:15" s="317" customFormat="1" ht="17.25" customHeight="1">
      <c r="B11" s="312">
        <f t="shared" ref="B11" si="14">B9+1</f>
        <v>4</v>
      </c>
      <c r="C11" s="313" t="s">
        <v>200</v>
      </c>
      <c r="D11" s="314">
        <f t="shared" ref="D11:J11" si="15">D4*D12</f>
        <v>0</v>
      </c>
      <c r="E11" s="314">
        <f t="shared" si="15"/>
        <v>0</v>
      </c>
      <c r="F11" s="315">
        <f t="shared" si="15"/>
        <v>0</v>
      </c>
      <c r="G11" s="315">
        <f t="shared" si="15"/>
        <v>0</v>
      </c>
      <c r="H11" s="315">
        <f t="shared" si="15"/>
        <v>0</v>
      </c>
      <c r="I11" s="315">
        <f t="shared" si="15"/>
        <v>0</v>
      </c>
      <c r="J11" s="315">
        <f t="shared" si="15"/>
        <v>0</v>
      </c>
      <c r="K11" s="315">
        <f t="shared" ref="K11:N11" si="16">K4*K12</f>
        <v>0</v>
      </c>
      <c r="L11" s="315">
        <f t="shared" si="16"/>
        <v>0</v>
      </c>
      <c r="M11" s="315">
        <f t="shared" si="16"/>
        <v>0</v>
      </c>
      <c r="N11" s="315">
        <f t="shared" si="16"/>
        <v>0</v>
      </c>
      <c r="O11" s="316">
        <f t="shared" ref="O11" si="17">O4*O12</f>
        <v>0</v>
      </c>
    </row>
    <row r="12" spans="2:15" s="323" customFormat="1" ht="17.25" customHeight="1">
      <c r="B12" s="318"/>
      <c r="C12" s="319"/>
      <c r="D12" s="320">
        <f>D8+D10</f>
        <v>1</v>
      </c>
      <c r="E12" s="320">
        <f t="shared" ref="E12:J12" si="18">E8+E10</f>
        <v>1</v>
      </c>
      <c r="F12" s="321">
        <f t="shared" si="18"/>
        <v>1</v>
      </c>
      <c r="G12" s="321">
        <f t="shared" si="18"/>
        <v>1.0024999999999999</v>
      </c>
      <c r="H12" s="321">
        <f t="shared" si="18"/>
        <v>1.0024999999999999</v>
      </c>
      <c r="I12" s="321">
        <f t="shared" si="18"/>
        <v>1.0049999999999999</v>
      </c>
      <c r="J12" s="321">
        <f t="shared" si="18"/>
        <v>1.0049999999999999</v>
      </c>
      <c r="K12" s="321">
        <f t="shared" ref="K12:N12" si="19">K8+K10</f>
        <v>1.0049999999999999</v>
      </c>
      <c r="L12" s="321">
        <f t="shared" si="19"/>
        <v>1.0049999999999999</v>
      </c>
      <c r="M12" s="321">
        <f t="shared" si="19"/>
        <v>1.0049999999999999</v>
      </c>
      <c r="N12" s="321">
        <f t="shared" si="19"/>
        <v>1.0049999999999999</v>
      </c>
      <c r="O12" s="322">
        <f t="shared" ref="O12" si="20">O8+O10</f>
        <v>1.0049999999999999</v>
      </c>
    </row>
    <row r="13" spans="2:15" s="277" customFormat="1" ht="17.25" customHeight="1">
      <c r="B13" s="301">
        <f>B11+1</f>
        <v>5</v>
      </c>
      <c r="C13" s="302" t="s">
        <v>29</v>
      </c>
      <c r="D13" s="303">
        <f>'Plan Working A'!E140/10^5*12</f>
        <v>0</v>
      </c>
      <c r="E13" s="303">
        <f>'Plan Working A'!F140/10^5*12</f>
        <v>0</v>
      </c>
      <c r="F13" s="304">
        <f>'Plan Working A'!G140/10^5*12</f>
        <v>0</v>
      </c>
      <c r="G13" s="304">
        <f>'Plan Working A'!H140/10^5*12</f>
        <v>0</v>
      </c>
      <c r="H13" s="304">
        <f>'Plan Working A'!I140/10^5*12</f>
        <v>0</v>
      </c>
      <c r="I13" s="304">
        <f>'Plan Working A'!J140/10^5*12</f>
        <v>0</v>
      </c>
      <c r="J13" s="304">
        <f>'Plan Working A'!K140/10^5*12</f>
        <v>0</v>
      </c>
      <c r="K13" s="304">
        <f>'Plan Working A'!L140/10^5*12</f>
        <v>0</v>
      </c>
      <c r="L13" s="304">
        <f>'Plan Working A'!M140/10^5*12</f>
        <v>0</v>
      </c>
      <c r="M13" s="304">
        <f>'Plan Working A'!N140/10^5*12</f>
        <v>0</v>
      </c>
      <c r="N13" s="304">
        <f>'Plan Working A'!O140/10^5*12</f>
        <v>0</v>
      </c>
      <c r="O13" s="305">
        <f>'Plan Working A'!P140/10^5*12</f>
        <v>0</v>
      </c>
    </row>
    <row r="14" spans="2:15" s="329" customFormat="1" ht="17.25" customHeight="1">
      <c r="B14" s="324"/>
      <c r="C14" s="325"/>
      <c r="D14" s="326" t="e">
        <f>D13/D$4</f>
        <v>#DIV/0!</v>
      </c>
      <c r="E14" s="326" t="e">
        <f t="shared" ref="E14:J14" si="21">E13/E$4</f>
        <v>#DIV/0!</v>
      </c>
      <c r="F14" s="309" t="e">
        <f t="shared" si="21"/>
        <v>#DIV/0!</v>
      </c>
      <c r="G14" s="327" t="e">
        <f t="shared" si="21"/>
        <v>#DIV/0!</v>
      </c>
      <c r="H14" s="327" t="e">
        <f t="shared" si="21"/>
        <v>#DIV/0!</v>
      </c>
      <c r="I14" s="309" t="e">
        <f t="shared" si="21"/>
        <v>#DIV/0!</v>
      </c>
      <c r="J14" s="309" t="e">
        <f t="shared" si="21"/>
        <v>#DIV/0!</v>
      </c>
      <c r="K14" s="309" t="e">
        <f t="shared" ref="K14:N14" si="22">K13/K$4</f>
        <v>#DIV/0!</v>
      </c>
      <c r="L14" s="309" t="e">
        <f t="shared" si="22"/>
        <v>#DIV/0!</v>
      </c>
      <c r="M14" s="309" t="e">
        <f t="shared" si="22"/>
        <v>#DIV/0!</v>
      </c>
      <c r="N14" s="309" t="e">
        <f t="shared" si="22"/>
        <v>#DIV/0!</v>
      </c>
      <c r="O14" s="328" t="e">
        <f t="shared" ref="O14" si="23">O13/O$4</f>
        <v>#DIV/0!</v>
      </c>
    </row>
    <row r="15" spans="2:15" s="277" customFormat="1" ht="17.25" customHeight="1">
      <c r="B15" s="301">
        <f>B13+1</f>
        <v>6</v>
      </c>
      <c r="C15" s="302" t="s">
        <v>31</v>
      </c>
      <c r="D15" s="303">
        <f>'Plan Working A'!E173/10^5*12</f>
        <v>0</v>
      </c>
      <c r="E15" s="303">
        <f>'Plan Working A'!F173/10^5*12</f>
        <v>0</v>
      </c>
      <c r="F15" s="304">
        <f>'Plan Working A'!G173/10^5*12</f>
        <v>0</v>
      </c>
      <c r="G15" s="304">
        <f>'Plan Working A'!H173/10^5*12</f>
        <v>0</v>
      </c>
      <c r="H15" s="304">
        <f>'Plan Working A'!I173/10^5*12</f>
        <v>0</v>
      </c>
      <c r="I15" s="304">
        <f>'Plan Working A'!J173/10^5*12</f>
        <v>0</v>
      </c>
      <c r="J15" s="304">
        <f>'Plan Working A'!K173/10^5*12</f>
        <v>0</v>
      </c>
      <c r="K15" s="304">
        <f>'Plan Working A'!L173/10^5*12</f>
        <v>0</v>
      </c>
      <c r="L15" s="304">
        <f>'Plan Working A'!M173/10^5*12</f>
        <v>0</v>
      </c>
      <c r="M15" s="304">
        <f>'Plan Working A'!N173/10^5*12</f>
        <v>0</v>
      </c>
      <c r="N15" s="304">
        <f>'Plan Working A'!O173/10^5*12</f>
        <v>0</v>
      </c>
      <c r="O15" s="305">
        <f>'Plan Working A'!P173/10^5*12</f>
        <v>0</v>
      </c>
    </row>
    <row r="16" spans="2:15" s="277" customFormat="1" ht="17.25" customHeight="1">
      <c r="B16" s="301"/>
      <c r="C16" s="302"/>
      <c r="D16" s="326" t="e">
        <f>D15/D$4</f>
        <v>#DIV/0!</v>
      </c>
      <c r="E16" s="326" t="e">
        <f t="shared" ref="E16" si="24">E15/E$4</f>
        <v>#DIV/0!</v>
      </c>
      <c r="F16" s="309" t="e">
        <f t="shared" ref="F16" si="25">F15/F$4</f>
        <v>#DIV/0!</v>
      </c>
      <c r="G16" s="327" t="e">
        <f t="shared" ref="G16" si="26">G15/G$4</f>
        <v>#DIV/0!</v>
      </c>
      <c r="H16" s="327" t="e">
        <f t="shared" ref="H16" si="27">H15/H$4</f>
        <v>#DIV/0!</v>
      </c>
      <c r="I16" s="309" t="e">
        <f t="shared" ref="I16" si="28">I15/I$4</f>
        <v>#DIV/0!</v>
      </c>
      <c r="J16" s="309" t="e">
        <f t="shared" ref="J16:N16" si="29">J15/J$4</f>
        <v>#DIV/0!</v>
      </c>
      <c r="K16" s="309" t="e">
        <f t="shared" si="29"/>
        <v>#DIV/0!</v>
      </c>
      <c r="L16" s="309" t="e">
        <f t="shared" si="29"/>
        <v>#DIV/0!</v>
      </c>
      <c r="M16" s="309" t="e">
        <f t="shared" si="29"/>
        <v>#DIV/0!</v>
      </c>
      <c r="N16" s="309" t="e">
        <f t="shared" si="29"/>
        <v>#DIV/0!</v>
      </c>
      <c r="O16" s="328" t="e">
        <f t="shared" ref="O16" si="30">O15/O$4</f>
        <v>#DIV/0!</v>
      </c>
    </row>
    <row r="17" spans="2:15" s="277" customFormat="1" ht="17.25" customHeight="1">
      <c r="B17" s="301">
        <f>B15+1</f>
        <v>7</v>
      </c>
      <c r="C17" s="302" t="s">
        <v>32</v>
      </c>
      <c r="D17" s="303">
        <f>'Plan Working A'!E183/10^5*12</f>
        <v>0</v>
      </c>
      <c r="E17" s="303">
        <f>'Plan Working A'!F183/10^5*12</f>
        <v>0</v>
      </c>
      <c r="F17" s="304">
        <f>'Plan Working A'!G183/10^5*12</f>
        <v>0</v>
      </c>
      <c r="G17" s="304">
        <f>'Plan Working A'!H183/10^5*12</f>
        <v>0</v>
      </c>
      <c r="H17" s="304">
        <f>'Plan Working A'!I183/10^5*12</f>
        <v>0</v>
      </c>
      <c r="I17" s="304">
        <f>'Plan Working A'!J183/10^5*12</f>
        <v>0</v>
      </c>
      <c r="J17" s="304">
        <f>'Plan Working A'!K183/10^5*12</f>
        <v>0</v>
      </c>
      <c r="K17" s="304">
        <f>'Plan Working A'!L183/10^5*12</f>
        <v>0</v>
      </c>
      <c r="L17" s="304">
        <f>'Plan Working A'!M183/10^5*12</f>
        <v>0</v>
      </c>
      <c r="M17" s="304">
        <f>'Plan Working A'!N183/10^5*12</f>
        <v>0</v>
      </c>
      <c r="N17" s="304">
        <f>'Plan Working A'!O183/10^5*12</f>
        <v>0</v>
      </c>
      <c r="O17" s="305">
        <f>'Plan Working A'!P183/10^5*12</f>
        <v>0</v>
      </c>
    </row>
    <row r="18" spans="2:15" s="277" customFormat="1" ht="17.25" customHeight="1">
      <c r="B18" s="301"/>
      <c r="C18" s="302"/>
      <c r="D18" s="326" t="e">
        <f>D17/D$4</f>
        <v>#DIV/0!</v>
      </c>
      <c r="E18" s="326" t="e">
        <f t="shared" ref="E18" si="31">E17/E$4</f>
        <v>#DIV/0!</v>
      </c>
      <c r="F18" s="309" t="e">
        <f t="shared" ref="F18" si="32">F17/F$4</f>
        <v>#DIV/0!</v>
      </c>
      <c r="G18" s="327" t="e">
        <f t="shared" ref="G18" si="33">G17/G$4</f>
        <v>#DIV/0!</v>
      </c>
      <c r="H18" s="327" t="e">
        <f t="shared" ref="H18" si="34">H17/H$4</f>
        <v>#DIV/0!</v>
      </c>
      <c r="I18" s="309" t="e">
        <f t="shared" ref="I18" si="35">I17/I$4</f>
        <v>#DIV/0!</v>
      </c>
      <c r="J18" s="309" t="e">
        <f t="shared" ref="J18:N18" si="36">J17/J$4</f>
        <v>#DIV/0!</v>
      </c>
      <c r="K18" s="309" t="e">
        <f t="shared" si="36"/>
        <v>#DIV/0!</v>
      </c>
      <c r="L18" s="309" t="e">
        <f t="shared" si="36"/>
        <v>#DIV/0!</v>
      </c>
      <c r="M18" s="309" t="e">
        <f t="shared" si="36"/>
        <v>#DIV/0!</v>
      </c>
      <c r="N18" s="309" t="e">
        <f t="shared" si="36"/>
        <v>#DIV/0!</v>
      </c>
      <c r="O18" s="328" t="e">
        <f t="shared" ref="O18" si="37">O17/O$4</f>
        <v>#DIV/0!</v>
      </c>
    </row>
    <row r="19" spans="2:15" s="277" customFormat="1" ht="17.25" customHeight="1">
      <c r="B19" s="301">
        <f>B17+1</f>
        <v>8</v>
      </c>
      <c r="C19" s="302" t="s">
        <v>33</v>
      </c>
      <c r="D19" s="303">
        <f>D$4*D20</f>
        <v>0</v>
      </c>
      <c r="E19" s="303">
        <f t="shared" ref="E19:O19" si="38">E$4*E20</f>
        <v>0</v>
      </c>
      <c r="F19" s="304">
        <f t="shared" si="38"/>
        <v>0</v>
      </c>
      <c r="G19" s="304">
        <f t="shared" si="38"/>
        <v>0</v>
      </c>
      <c r="H19" s="304">
        <f t="shared" si="38"/>
        <v>0</v>
      </c>
      <c r="I19" s="304">
        <f t="shared" si="38"/>
        <v>0</v>
      </c>
      <c r="J19" s="304">
        <f t="shared" si="38"/>
        <v>0</v>
      </c>
      <c r="K19" s="304">
        <f t="shared" si="38"/>
        <v>0</v>
      </c>
      <c r="L19" s="304">
        <f t="shared" si="38"/>
        <v>0</v>
      </c>
      <c r="M19" s="304">
        <f t="shared" si="38"/>
        <v>0</v>
      </c>
      <c r="N19" s="304">
        <f t="shared" si="38"/>
        <v>0</v>
      </c>
      <c r="O19" s="305">
        <f t="shared" si="38"/>
        <v>0</v>
      </c>
    </row>
    <row r="20" spans="2:15" s="329" customFormat="1" ht="17.25" customHeight="1">
      <c r="B20" s="324"/>
      <c r="C20" s="325"/>
      <c r="D20" s="330">
        <f>'Plan Working A'!E192</f>
        <v>0</v>
      </c>
      <c r="E20" s="330">
        <f>'Plan Working A'!F192</f>
        <v>0</v>
      </c>
      <c r="F20" s="331">
        <f>'Plan Working A'!G192</f>
        <v>0</v>
      </c>
      <c r="G20" s="331">
        <f>'Plan Working A'!H192</f>
        <v>1.5E-3</v>
      </c>
      <c r="H20" s="331">
        <f>'Plan Working A'!I192</f>
        <v>1.5E-3</v>
      </c>
      <c r="I20" s="331">
        <f>'Plan Working A'!J192</f>
        <v>1.5E-3</v>
      </c>
      <c r="J20" s="331">
        <f>'Plan Working A'!K192</f>
        <v>1.5E-3</v>
      </c>
      <c r="K20" s="331">
        <f>'Plan Working A'!L192</f>
        <v>1.5E-3</v>
      </c>
      <c r="L20" s="331">
        <f>'Plan Working A'!M192</f>
        <v>1.5E-3</v>
      </c>
      <c r="M20" s="331">
        <f>'Plan Working A'!N192</f>
        <v>1.5E-3</v>
      </c>
      <c r="N20" s="331">
        <f>'Plan Working A'!O192</f>
        <v>1.5E-3</v>
      </c>
      <c r="O20" s="332">
        <f>'Plan Working A'!P192</f>
        <v>1.5E-3</v>
      </c>
    </row>
    <row r="21" spans="2:15" s="277" customFormat="1" ht="17.25" customHeight="1">
      <c r="B21" s="301">
        <f>B19+1</f>
        <v>9</v>
      </c>
      <c r="C21" s="302" t="s">
        <v>35</v>
      </c>
      <c r="D21" s="333">
        <f t="shared" ref="D21:O21" si="39">D$4*D22</f>
        <v>0</v>
      </c>
      <c r="E21" s="333">
        <f t="shared" si="39"/>
        <v>0</v>
      </c>
      <c r="F21" s="334">
        <f t="shared" si="39"/>
        <v>0</v>
      </c>
      <c r="G21" s="334">
        <f t="shared" si="39"/>
        <v>0</v>
      </c>
      <c r="H21" s="334">
        <f t="shared" si="39"/>
        <v>0</v>
      </c>
      <c r="I21" s="334">
        <f t="shared" si="39"/>
        <v>0</v>
      </c>
      <c r="J21" s="334">
        <f t="shared" si="39"/>
        <v>0</v>
      </c>
      <c r="K21" s="334">
        <f t="shared" si="39"/>
        <v>0</v>
      </c>
      <c r="L21" s="334">
        <f t="shared" si="39"/>
        <v>0</v>
      </c>
      <c r="M21" s="334">
        <f t="shared" si="39"/>
        <v>0</v>
      </c>
      <c r="N21" s="334">
        <f t="shared" si="39"/>
        <v>0</v>
      </c>
      <c r="O21" s="335">
        <f t="shared" si="39"/>
        <v>0</v>
      </c>
    </row>
    <row r="22" spans="2:15" s="277" customFormat="1" ht="17.25" customHeight="1">
      <c r="B22" s="301"/>
      <c r="C22" s="302"/>
      <c r="D22" s="330">
        <f>'Plan Working A'!E221</f>
        <v>0</v>
      </c>
      <c r="E22" s="330">
        <f>'Plan Working A'!F221</f>
        <v>0</v>
      </c>
      <c r="F22" s="331">
        <f>'Plan Working A'!G221</f>
        <v>0</v>
      </c>
      <c r="G22" s="331">
        <f>'Plan Working A'!H221</f>
        <v>0</v>
      </c>
      <c r="H22" s="331">
        <f>'Plan Working A'!I221</f>
        <v>0</v>
      </c>
      <c r="I22" s="331">
        <f>'Plan Working A'!J221</f>
        <v>0</v>
      </c>
      <c r="J22" s="331">
        <f>'Plan Working A'!K221</f>
        <v>0</v>
      </c>
      <c r="K22" s="331">
        <f>'Plan Working A'!L221</f>
        <v>0</v>
      </c>
      <c r="L22" s="331">
        <f>'Plan Working A'!M221</f>
        <v>0</v>
      </c>
      <c r="M22" s="331">
        <f>'Plan Working A'!N221</f>
        <v>0</v>
      </c>
      <c r="N22" s="331">
        <f>'Plan Working A'!O221</f>
        <v>0</v>
      </c>
      <c r="O22" s="332">
        <f>'Plan Working A'!P221</f>
        <v>0</v>
      </c>
    </row>
    <row r="23" spans="2:15" s="277" customFormat="1" ht="17.25" customHeight="1">
      <c r="B23" s="301">
        <v>10</v>
      </c>
      <c r="C23" s="302" t="s">
        <v>38</v>
      </c>
      <c r="D23" s="333">
        <f t="shared" ref="D23:O23" si="40">D$4*D24</f>
        <v>0</v>
      </c>
      <c r="E23" s="333">
        <f t="shared" si="40"/>
        <v>0</v>
      </c>
      <c r="F23" s="334">
        <f t="shared" si="40"/>
        <v>0</v>
      </c>
      <c r="G23" s="334">
        <f t="shared" si="40"/>
        <v>0</v>
      </c>
      <c r="H23" s="334">
        <f t="shared" si="40"/>
        <v>0</v>
      </c>
      <c r="I23" s="334">
        <f t="shared" si="40"/>
        <v>0</v>
      </c>
      <c r="J23" s="334">
        <f t="shared" si="40"/>
        <v>0</v>
      </c>
      <c r="K23" s="334">
        <f t="shared" si="40"/>
        <v>0</v>
      </c>
      <c r="L23" s="334">
        <f t="shared" si="40"/>
        <v>0</v>
      </c>
      <c r="M23" s="334">
        <f t="shared" si="40"/>
        <v>0</v>
      </c>
      <c r="N23" s="334">
        <f t="shared" si="40"/>
        <v>0</v>
      </c>
      <c r="O23" s="335">
        <f t="shared" si="40"/>
        <v>0</v>
      </c>
    </row>
    <row r="24" spans="2:15" s="277" customFormat="1" ht="17.25" customHeight="1">
      <c r="B24" s="301"/>
      <c r="C24" s="302"/>
      <c r="D24" s="330">
        <f>'Plan Working A'!E230</f>
        <v>0</v>
      </c>
      <c r="E24" s="330">
        <f>'Plan Working A'!F230</f>
        <v>0</v>
      </c>
      <c r="F24" s="331">
        <f>'Plan Working A'!G230</f>
        <v>0</v>
      </c>
      <c r="G24" s="331">
        <f>'Plan Working A'!H230</f>
        <v>0</v>
      </c>
      <c r="H24" s="331">
        <f>'Plan Working A'!I230</f>
        <v>0</v>
      </c>
      <c r="I24" s="331">
        <f>'Plan Working A'!J230</f>
        <v>0</v>
      </c>
      <c r="J24" s="331">
        <f>'Plan Working A'!K230</f>
        <v>0</v>
      </c>
      <c r="K24" s="331">
        <f>'Plan Working A'!L230</f>
        <v>0</v>
      </c>
      <c r="L24" s="331">
        <f>'Plan Working A'!M230</f>
        <v>0</v>
      </c>
      <c r="M24" s="331">
        <f>'Plan Working A'!N230</f>
        <v>0</v>
      </c>
      <c r="N24" s="331">
        <f>'Plan Working A'!O230</f>
        <v>0</v>
      </c>
      <c r="O24" s="332">
        <f>'Plan Working A'!P230</f>
        <v>0</v>
      </c>
    </row>
    <row r="25" spans="2:15" s="277" customFormat="1" ht="17.25" customHeight="1">
      <c r="B25" s="301">
        <f>B23+1</f>
        <v>11</v>
      </c>
      <c r="C25" s="336" t="s">
        <v>201</v>
      </c>
      <c r="D25" s="337">
        <f>D23+D21+D19+D17+D15+D13</f>
        <v>0</v>
      </c>
      <c r="E25" s="337">
        <f t="shared" ref="E25:J25" si="41">E23+E21+E19+E17+E15+E13</f>
        <v>0</v>
      </c>
      <c r="F25" s="338">
        <f t="shared" si="41"/>
        <v>0</v>
      </c>
      <c r="G25" s="338">
        <f t="shared" si="41"/>
        <v>0</v>
      </c>
      <c r="H25" s="338">
        <f t="shared" si="41"/>
        <v>0</v>
      </c>
      <c r="I25" s="338">
        <f t="shared" si="41"/>
        <v>0</v>
      </c>
      <c r="J25" s="338">
        <f t="shared" si="41"/>
        <v>0</v>
      </c>
      <c r="K25" s="338">
        <f t="shared" ref="K25:N25" si="42">K23+K21+K19+K17+K15+K13</f>
        <v>0</v>
      </c>
      <c r="L25" s="338">
        <f t="shared" si="42"/>
        <v>0</v>
      </c>
      <c r="M25" s="338">
        <f t="shared" si="42"/>
        <v>0</v>
      </c>
      <c r="N25" s="338">
        <f t="shared" si="42"/>
        <v>0</v>
      </c>
      <c r="O25" s="339">
        <f t="shared" ref="O25" si="43">O23+O21+O19+O17+O15+O13</f>
        <v>0</v>
      </c>
    </row>
    <row r="26" spans="2:15" s="277" customFormat="1" ht="17.25" customHeight="1">
      <c r="B26" s="301"/>
      <c r="C26" s="302"/>
      <c r="D26" s="326" t="e">
        <f>D25/D$4</f>
        <v>#DIV/0!</v>
      </c>
      <c r="E26" s="326" t="e">
        <f t="shared" ref="E26" si="44">E25/E$4</f>
        <v>#DIV/0!</v>
      </c>
      <c r="F26" s="309" t="e">
        <f t="shared" ref="F26" si="45">F25/F$4</f>
        <v>#DIV/0!</v>
      </c>
      <c r="G26" s="327" t="e">
        <f t="shared" ref="G26" si="46">G25/G$4</f>
        <v>#DIV/0!</v>
      </c>
      <c r="H26" s="327" t="e">
        <f t="shared" ref="H26" si="47">H25/H$4</f>
        <v>#DIV/0!</v>
      </c>
      <c r="I26" s="309" t="e">
        <f t="shared" ref="I26" si="48">I25/I$4</f>
        <v>#DIV/0!</v>
      </c>
      <c r="J26" s="309" t="e">
        <f t="shared" ref="J26:N26" si="49">J25/J$4</f>
        <v>#DIV/0!</v>
      </c>
      <c r="K26" s="309" t="e">
        <f t="shared" si="49"/>
        <v>#DIV/0!</v>
      </c>
      <c r="L26" s="309" t="e">
        <f t="shared" si="49"/>
        <v>#DIV/0!</v>
      </c>
      <c r="M26" s="309" t="e">
        <f t="shared" si="49"/>
        <v>#DIV/0!</v>
      </c>
      <c r="N26" s="309" t="e">
        <f t="shared" si="49"/>
        <v>#DIV/0!</v>
      </c>
      <c r="O26" s="328" t="e">
        <f t="shared" ref="O26" si="50">O25/O$4</f>
        <v>#DIV/0!</v>
      </c>
    </row>
    <row r="27" spans="2:15" s="342" customFormat="1" ht="17.25" customHeight="1">
      <c r="B27" s="301">
        <f>B25+1</f>
        <v>12</v>
      </c>
      <c r="C27" s="274" t="s">
        <v>322</v>
      </c>
      <c r="D27" s="275">
        <f>D11-D25</f>
        <v>0</v>
      </c>
      <c r="E27" s="275">
        <f t="shared" ref="E27:J27" si="51">E11-E25</f>
        <v>0</v>
      </c>
      <c r="F27" s="340">
        <f t="shared" si="51"/>
        <v>0</v>
      </c>
      <c r="G27" s="340">
        <f t="shared" si="51"/>
        <v>0</v>
      </c>
      <c r="H27" s="340">
        <f t="shared" si="51"/>
        <v>0</v>
      </c>
      <c r="I27" s="340">
        <f t="shared" si="51"/>
        <v>0</v>
      </c>
      <c r="J27" s="340">
        <f t="shared" si="51"/>
        <v>0</v>
      </c>
      <c r="K27" s="340">
        <f t="shared" ref="K27:N27" si="52">K11-K25</f>
        <v>0</v>
      </c>
      <c r="L27" s="340">
        <f t="shared" si="52"/>
        <v>0</v>
      </c>
      <c r="M27" s="340">
        <f t="shared" si="52"/>
        <v>0</v>
      </c>
      <c r="N27" s="340">
        <f t="shared" si="52"/>
        <v>0</v>
      </c>
      <c r="O27" s="341">
        <f t="shared" ref="O27" si="53">O11-O25</f>
        <v>0</v>
      </c>
    </row>
    <row r="28" spans="2:15" s="277" customFormat="1" ht="17.25" customHeight="1">
      <c r="B28" s="301"/>
      <c r="C28" s="302"/>
      <c r="D28" s="326" t="e">
        <f>D27/D$4</f>
        <v>#DIV/0!</v>
      </c>
      <c r="E28" s="326" t="e">
        <f t="shared" ref="E28" si="54">E27/E$4</f>
        <v>#DIV/0!</v>
      </c>
      <c r="F28" s="309" t="e">
        <f t="shared" ref="F28" si="55">F27/F$4</f>
        <v>#DIV/0!</v>
      </c>
      <c r="G28" s="327" t="e">
        <f t="shared" ref="G28" si="56">G27/G$4</f>
        <v>#DIV/0!</v>
      </c>
      <c r="H28" s="327" t="e">
        <f t="shared" ref="H28" si="57">H27/H$4</f>
        <v>#DIV/0!</v>
      </c>
      <c r="I28" s="309" t="e">
        <f t="shared" ref="I28" si="58">I27/I$4</f>
        <v>#DIV/0!</v>
      </c>
      <c r="J28" s="309" t="e">
        <f t="shared" ref="J28:N28" si="59">J27/J$4</f>
        <v>#DIV/0!</v>
      </c>
      <c r="K28" s="309" t="e">
        <f t="shared" si="59"/>
        <v>#DIV/0!</v>
      </c>
      <c r="L28" s="309" t="e">
        <f t="shared" si="59"/>
        <v>#DIV/0!</v>
      </c>
      <c r="M28" s="309" t="e">
        <f t="shared" si="59"/>
        <v>#DIV/0!</v>
      </c>
      <c r="N28" s="309" t="e">
        <f t="shared" si="59"/>
        <v>#DIV/0!</v>
      </c>
      <c r="O28" s="328" t="e">
        <f t="shared" ref="O28" si="60">O27/O$4</f>
        <v>#DIV/0!</v>
      </c>
    </row>
    <row r="29" spans="2:15" s="277" customFormat="1" ht="17.25" customHeight="1">
      <c r="B29" s="301">
        <f>B27+1</f>
        <v>13</v>
      </c>
      <c r="C29" s="302" t="s">
        <v>37</v>
      </c>
      <c r="D29" s="303">
        <f>'Plan Working A'!E21/7</f>
        <v>0</v>
      </c>
      <c r="E29" s="303">
        <f>D29</f>
        <v>0</v>
      </c>
      <c r="F29" s="304">
        <f t="shared" ref="F29:J29" si="61">E29</f>
        <v>0</v>
      </c>
      <c r="G29" s="304">
        <f t="shared" si="61"/>
        <v>0</v>
      </c>
      <c r="H29" s="304">
        <f t="shared" si="61"/>
        <v>0</v>
      </c>
      <c r="I29" s="304">
        <f t="shared" si="61"/>
        <v>0</v>
      </c>
      <c r="J29" s="304">
        <f t="shared" si="61"/>
        <v>0</v>
      </c>
      <c r="K29" s="304">
        <f>J29*10%</f>
        <v>0</v>
      </c>
      <c r="L29" s="304">
        <f t="shared" ref="L29" si="62">K29</f>
        <v>0</v>
      </c>
      <c r="M29" s="304">
        <f t="shared" ref="M29" si="63">L29</f>
        <v>0</v>
      </c>
      <c r="N29" s="304">
        <f t="shared" ref="N29:O29" si="64">M29</f>
        <v>0</v>
      </c>
      <c r="O29" s="305">
        <f t="shared" si="64"/>
        <v>0</v>
      </c>
    </row>
    <row r="30" spans="2:15" s="329" customFormat="1" ht="17.25" customHeight="1">
      <c r="B30" s="324"/>
      <c r="C30" s="325"/>
      <c r="D30" s="326" t="e">
        <f>D29/D$4</f>
        <v>#DIV/0!</v>
      </c>
      <c r="E30" s="326" t="e">
        <f t="shared" ref="E30" si="65">E29/E$4</f>
        <v>#DIV/0!</v>
      </c>
      <c r="F30" s="309" t="e">
        <f t="shared" ref="F30" si="66">F29/F$4</f>
        <v>#DIV/0!</v>
      </c>
      <c r="G30" s="327" t="e">
        <f t="shared" ref="G30" si="67">G29/G$4</f>
        <v>#DIV/0!</v>
      </c>
      <c r="H30" s="327" t="e">
        <f t="shared" ref="H30" si="68">H29/H$4</f>
        <v>#DIV/0!</v>
      </c>
      <c r="I30" s="309" t="e">
        <f t="shared" ref="I30" si="69">I29/I$4</f>
        <v>#DIV/0!</v>
      </c>
      <c r="J30" s="309" t="e">
        <f t="shared" ref="J30:N30" si="70">J29/J$4</f>
        <v>#DIV/0!</v>
      </c>
      <c r="K30" s="309" t="e">
        <f t="shared" si="70"/>
        <v>#DIV/0!</v>
      </c>
      <c r="L30" s="309" t="e">
        <f t="shared" si="70"/>
        <v>#DIV/0!</v>
      </c>
      <c r="M30" s="309" t="e">
        <f t="shared" si="70"/>
        <v>#DIV/0!</v>
      </c>
      <c r="N30" s="309" t="e">
        <f t="shared" si="70"/>
        <v>#DIV/0!</v>
      </c>
      <c r="O30" s="328" t="e">
        <f t="shared" ref="O30" si="71">O29/O$4</f>
        <v>#DIV/0!</v>
      </c>
    </row>
    <row r="31" spans="2:15" s="342" customFormat="1" ht="17.25" customHeight="1">
      <c r="B31" s="301">
        <f>B29+1</f>
        <v>14</v>
      </c>
      <c r="C31" s="274" t="s">
        <v>324</v>
      </c>
      <c r="D31" s="275">
        <f>D27-D29</f>
        <v>0</v>
      </c>
      <c r="E31" s="275">
        <f t="shared" ref="E31:J31" si="72">E27-E29</f>
        <v>0</v>
      </c>
      <c r="F31" s="340">
        <f t="shared" si="72"/>
        <v>0</v>
      </c>
      <c r="G31" s="340">
        <f t="shared" si="72"/>
        <v>0</v>
      </c>
      <c r="H31" s="340">
        <f t="shared" si="72"/>
        <v>0</v>
      </c>
      <c r="I31" s="340">
        <f t="shared" si="72"/>
        <v>0</v>
      </c>
      <c r="J31" s="340">
        <f t="shared" si="72"/>
        <v>0</v>
      </c>
      <c r="K31" s="340">
        <f t="shared" ref="K31:N31" si="73">K27-K29</f>
        <v>0</v>
      </c>
      <c r="L31" s="340">
        <f t="shared" si="73"/>
        <v>0</v>
      </c>
      <c r="M31" s="340">
        <f t="shared" si="73"/>
        <v>0</v>
      </c>
      <c r="N31" s="340">
        <f t="shared" si="73"/>
        <v>0</v>
      </c>
      <c r="O31" s="341">
        <f t="shared" ref="O31" si="74">O27-O29</f>
        <v>0</v>
      </c>
    </row>
    <row r="32" spans="2:15" s="277" customFormat="1" ht="17.25" customHeight="1">
      <c r="B32" s="301"/>
      <c r="C32" s="302"/>
      <c r="D32" s="326" t="e">
        <f>D31/D$4</f>
        <v>#DIV/0!</v>
      </c>
      <c r="E32" s="326" t="e">
        <f t="shared" ref="E32" si="75">E31/E$4</f>
        <v>#DIV/0!</v>
      </c>
      <c r="F32" s="309" t="e">
        <f t="shared" ref="F32" si="76">F31/F$4</f>
        <v>#DIV/0!</v>
      </c>
      <c r="G32" s="327" t="e">
        <f t="shared" ref="G32" si="77">G31/G$4</f>
        <v>#DIV/0!</v>
      </c>
      <c r="H32" s="327" t="e">
        <f t="shared" ref="H32" si="78">H31/H$4</f>
        <v>#DIV/0!</v>
      </c>
      <c r="I32" s="309" t="e">
        <f t="shared" ref="I32" si="79">I31/I$4</f>
        <v>#DIV/0!</v>
      </c>
      <c r="J32" s="309" t="e">
        <f t="shared" ref="J32:N32" si="80">J31/J$4</f>
        <v>#DIV/0!</v>
      </c>
      <c r="K32" s="309" t="e">
        <f t="shared" si="80"/>
        <v>#DIV/0!</v>
      </c>
      <c r="L32" s="309" t="e">
        <f t="shared" si="80"/>
        <v>#DIV/0!</v>
      </c>
      <c r="M32" s="309" t="e">
        <f t="shared" si="80"/>
        <v>#DIV/0!</v>
      </c>
      <c r="N32" s="309" t="e">
        <f t="shared" si="80"/>
        <v>#DIV/0!</v>
      </c>
      <c r="O32" s="328" t="e">
        <f t="shared" ref="O32" si="81">O31/O$4</f>
        <v>#DIV/0!</v>
      </c>
    </row>
    <row r="33" spans="2:15" s="342" customFormat="1" ht="7.5" customHeight="1" thickBot="1">
      <c r="B33" s="343"/>
      <c r="C33" s="344"/>
      <c r="D33" s="345"/>
      <c r="E33" s="345"/>
      <c r="F33" s="346"/>
      <c r="G33" s="346"/>
      <c r="H33" s="346"/>
      <c r="I33" s="346"/>
      <c r="J33" s="346"/>
      <c r="K33" s="346"/>
      <c r="L33" s="346"/>
      <c r="M33" s="346"/>
      <c r="N33" s="346"/>
      <c r="O33" s="347"/>
    </row>
    <row r="34" spans="2:15" s="350" customFormat="1" ht="6" customHeight="1">
      <c r="B34" s="348"/>
      <c r="C34" s="349"/>
      <c r="D34" s="348"/>
      <c r="E34" s="348"/>
      <c r="F34" s="348"/>
      <c r="G34" s="348"/>
      <c r="H34" s="348"/>
      <c r="I34" s="348"/>
      <c r="J34" s="348"/>
      <c r="K34" s="348"/>
      <c r="L34" s="348"/>
      <c r="M34" s="348"/>
      <c r="N34" s="348"/>
      <c r="O34" s="348"/>
    </row>
    <row r="35" spans="2:15" ht="15" customHeight="1" thickBot="1">
      <c r="K35" s="351"/>
      <c r="L35" s="351"/>
      <c r="M35" s="351"/>
      <c r="N35" s="351"/>
      <c r="O35" s="351"/>
    </row>
    <row r="36" spans="2:15" ht="15" customHeight="1" thickBot="1">
      <c r="B36" s="354"/>
      <c r="C36" s="124" t="s">
        <v>320</v>
      </c>
      <c r="D36" s="125">
        <f>(D13+D15+D17+D29)/(D12-D20-D22-D24)/365*10^5</f>
        <v>0</v>
      </c>
      <c r="E36" s="125">
        <f t="shared" ref="E36:O36" si="82">(E13+E15+E17+E29)/(E12-E20-E22-E24)/365*10^5</f>
        <v>0</v>
      </c>
      <c r="F36" s="125">
        <f t="shared" si="82"/>
        <v>0</v>
      </c>
      <c r="G36" s="125">
        <f t="shared" si="82"/>
        <v>0</v>
      </c>
      <c r="H36" s="125">
        <f t="shared" si="82"/>
        <v>0</v>
      </c>
      <c r="I36" s="125">
        <f t="shared" si="82"/>
        <v>0</v>
      </c>
      <c r="J36" s="125">
        <f t="shared" si="82"/>
        <v>0</v>
      </c>
      <c r="K36" s="125">
        <f t="shared" si="82"/>
        <v>0</v>
      </c>
      <c r="L36" s="125">
        <f t="shared" si="82"/>
        <v>0</v>
      </c>
      <c r="M36" s="125">
        <f t="shared" si="82"/>
        <v>0</v>
      </c>
      <c r="N36" s="125">
        <f t="shared" si="82"/>
        <v>0</v>
      </c>
      <c r="O36" s="126">
        <f t="shared" si="82"/>
        <v>0</v>
      </c>
    </row>
    <row r="37" spans="2:15" ht="15" customHeight="1">
      <c r="K37" s="351"/>
      <c r="L37" s="351"/>
      <c r="M37" s="351"/>
      <c r="N37" s="351"/>
      <c r="O37" s="351"/>
    </row>
    <row r="38" spans="2:15" ht="15" customHeight="1">
      <c r="K38" s="351"/>
      <c r="L38" s="351"/>
      <c r="M38" s="351"/>
      <c r="N38" s="351"/>
      <c r="O38" s="351"/>
    </row>
    <row r="39" spans="2:15" ht="15" customHeight="1">
      <c r="F39" s="355"/>
      <c r="G39" s="355"/>
      <c r="H39" s="355"/>
      <c r="I39" s="355"/>
      <c r="J39" s="355"/>
      <c r="K39" s="355"/>
      <c r="L39" s="355"/>
      <c r="M39" s="355"/>
      <c r="N39" s="355"/>
      <c r="O39" s="355"/>
    </row>
    <row r="40" spans="2:15" ht="15" customHeight="1">
      <c r="K40" s="351"/>
      <c r="L40" s="351"/>
      <c r="M40" s="351"/>
      <c r="N40" s="351"/>
      <c r="O40" s="351"/>
    </row>
    <row r="41" spans="2:15" ht="15" customHeight="1">
      <c r="K41" s="351"/>
      <c r="L41" s="351"/>
      <c r="M41" s="351"/>
      <c r="N41" s="351"/>
      <c r="O41" s="351"/>
    </row>
    <row r="42" spans="2:15" ht="15" customHeight="1">
      <c r="K42" s="351"/>
      <c r="L42" s="351"/>
      <c r="M42" s="351"/>
      <c r="N42" s="351"/>
      <c r="O42" s="351"/>
    </row>
    <row r="43" spans="2:15" ht="15" customHeight="1">
      <c r="K43" s="351"/>
      <c r="L43" s="351"/>
      <c r="M43" s="351"/>
      <c r="N43" s="351"/>
      <c r="O43" s="351"/>
    </row>
    <row r="44" spans="2:15" ht="15" customHeight="1">
      <c r="K44" s="351"/>
      <c r="L44" s="351"/>
      <c r="M44" s="351"/>
      <c r="N44" s="351"/>
      <c r="O44" s="351"/>
    </row>
    <row r="45" spans="2:15" ht="15" customHeight="1">
      <c r="K45" s="351"/>
      <c r="L45" s="351"/>
      <c r="M45" s="351"/>
      <c r="N45" s="351"/>
      <c r="O45" s="351"/>
    </row>
    <row r="46" spans="2:15" ht="15" customHeight="1">
      <c r="K46" s="351"/>
      <c r="L46" s="351"/>
      <c r="M46" s="351"/>
      <c r="N46" s="351"/>
      <c r="O46" s="351"/>
    </row>
  </sheetData>
  <sheetProtection selectLockedCells="1" selectUnlockedCells="1"/>
  <pageMargins left="0.196527777777778" right="0.156944444444444" top="0.35416666666666702" bottom="0.118055555555556" header="0.35416666666666702" footer="0.118055555555556"/>
  <pageSetup paperSize="9" scale="9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B1:R281"/>
  <sheetViews>
    <sheetView showGridLines="0" topLeftCell="A261" zoomScale="143" zoomScaleNormal="143" workbookViewId="0">
      <selection activeCell="C269" sqref="C269:N277"/>
    </sheetView>
  </sheetViews>
  <sheetFormatPr defaultColWidth="9.21875" defaultRowHeight="12"/>
  <cols>
    <col min="1" max="1" width="0.77734375" style="1" customWidth="1"/>
    <col min="2" max="2" width="3.77734375" style="493" customWidth="1"/>
    <col min="3" max="3" width="27" style="1" customWidth="1"/>
    <col min="4" max="4" width="6.77734375" style="1" customWidth="1"/>
    <col min="5" max="16" width="9.21875" style="494" customWidth="1"/>
    <col min="17" max="16384" width="9.21875" style="1"/>
  </cols>
  <sheetData>
    <row r="1" spans="2:16" s="244" customFormat="1">
      <c r="B1" s="356" t="s">
        <v>177</v>
      </c>
      <c r="C1" s="356"/>
      <c r="D1" s="356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</row>
    <row r="2" spans="2:16" s="244" customFormat="1">
      <c r="B2" s="358"/>
      <c r="C2" s="356"/>
      <c r="D2" s="356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</row>
    <row r="3" spans="2:16" s="244" customFormat="1" ht="12.6" thickBot="1">
      <c r="B3" s="359" t="s">
        <v>104</v>
      </c>
      <c r="C3" s="356"/>
      <c r="D3" s="356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</row>
    <row r="4" spans="2:16" s="244" customFormat="1">
      <c r="B4" s="360" t="s">
        <v>99</v>
      </c>
      <c r="C4" s="361"/>
      <c r="D4" s="361"/>
      <c r="E4" s="533">
        <f>'Assu Sum Mod A'!I6</f>
        <v>0</v>
      </c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</row>
    <row r="5" spans="2:16" s="244" customFormat="1">
      <c r="B5" s="362" t="s">
        <v>100</v>
      </c>
      <c r="C5" s="363"/>
      <c r="D5" s="363"/>
      <c r="E5" s="534">
        <f>'Assu Sum Mod A'!I18</f>
        <v>0</v>
      </c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</row>
    <row r="6" spans="2:16" s="244" customFormat="1">
      <c r="B6" s="364" t="s">
        <v>101</v>
      </c>
      <c r="C6" s="363"/>
      <c r="D6" s="363"/>
      <c r="E6" s="534">
        <f>'Assu Sum Mod A'!I20</f>
        <v>0</v>
      </c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</row>
    <row r="7" spans="2:16" s="244" customFormat="1">
      <c r="B7" s="364" t="s">
        <v>102</v>
      </c>
      <c r="C7" s="363"/>
      <c r="D7" s="363"/>
      <c r="E7" s="534">
        <f>'Assu Sum Mod A'!I23</f>
        <v>0</v>
      </c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</row>
    <row r="8" spans="2:16" s="244" customFormat="1">
      <c r="B8" s="364" t="s">
        <v>110</v>
      </c>
      <c r="C8" s="363"/>
      <c r="D8" s="363"/>
      <c r="E8" s="534">
        <f>'Assu Sum Mod A'!I25</f>
        <v>0</v>
      </c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</row>
    <row r="9" spans="2:16" s="244" customFormat="1" ht="12.6" thickBot="1">
      <c r="B9" s="365" t="s">
        <v>103</v>
      </c>
      <c r="C9" s="366"/>
      <c r="D9" s="366"/>
      <c r="E9" s="367">
        <f>SUM(E5:E8)</f>
        <v>0</v>
      </c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</row>
    <row r="10" spans="2:16" s="244" customFormat="1">
      <c r="B10" s="358"/>
      <c r="C10" s="356"/>
      <c r="D10" s="356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</row>
    <row r="11" spans="2:16" s="244" customFormat="1">
      <c r="B11" s="358"/>
      <c r="C11" s="356"/>
      <c r="D11" s="356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</row>
    <row r="12" spans="2:16" s="244" customFormat="1" ht="12.6" thickBot="1">
      <c r="B12" s="359" t="s">
        <v>105</v>
      </c>
      <c r="C12" s="356"/>
      <c r="D12" s="356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357"/>
    </row>
    <row r="13" spans="2:16" s="244" customFormat="1">
      <c r="B13" s="368" t="s">
        <v>0</v>
      </c>
      <c r="C13" s="369" t="s">
        <v>1</v>
      </c>
      <c r="D13" s="369"/>
      <c r="E13" s="370" t="s">
        <v>3</v>
      </c>
      <c r="F13" s="370" t="s">
        <v>4</v>
      </c>
      <c r="G13" s="370" t="s">
        <v>5</v>
      </c>
      <c r="H13" s="370" t="s">
        <v>6</v>
      </c>
      <c r="I13" s="370" t="s">
        <v>7</v>
      </c>
      <c r="J13" s="370" t="s">
        <v>8</v>
      </c>
      <c r="K13" s="370" t="s">
        <v>9</v>
      </c>
      <c r="L13" s="370" t="s">
        <v>10</v>
      </c>
      <c r="M13" s="370" t="s">
        <v>11</v>
      </c>
      <c r="N13" s="370" t="s">
        <v>12</v>
      </c>
      <c r="O13" s="370" t="s">
        <v>13</v>
      </c>
      <c r="P13" s="371" t="s">
        <v>339</v>
      </c>
    </row>
    <row r="14" spans="2:16" s="244" customFormat="1">
      <c r="B14" s="372">
        <v>1</v>
      </c>
      <c r="C14" s="373" t="s">
        <v>304</v>
      </c>
      <c r="D14" s="374" t="s">
        <v>303</v>
      </c>
      <c r="E14" s="375">
        <f>E9</f>
        <v>0</v>
      </c>
      <c r="F14" s="376">
        <f>E14*(1+F15)</f>
        <v>0</v>
      </c>
      <c r="G14" s="376">
        <f t="shared" ref="G14:P14" si="0">F14*(1+G15)</f>
        <v>0</v>
      </c>
      <c r="H14" s="376">
        <f t="shared" si="0"/>
        <v>0</v>
      </c>
      <c r="I14" s="376">
        <f t="shared" si="0"/>
        <v>0</v>
      </c>
      <c r="J14" s="376">
        <f t="shared" si="0"/>
        <v>0</v>
      </c>
      <c r="K14" s="376">
        <f t="shared" si="0"/>
        <v>0</v>
      </c>
      <c r="L14" s="376">
        <f t="shared" si="0"/>
        <v>0</v>
      </c>
      <c r="M14" s="376">
        <f t="shared" si="0"/>
        <v>0</v>
      </c>
      <c r="N14" s="376">
        <f t="shared" si="0"/>
        <v>0</v>
      </c>
      <c r="O14" s="376">
        <f t="shared" si="0"/>
        <v>0</v>
      </c>
      <c r="P14" s="377">
        <f t="shared" si="0"/>
        <v>0</v>
      </c>
    </row>
    <row r="15" spans="2:16" s="244" customFormat="1">
      <c r="B15" s="378">
        <f>B14+1</f>
        <v>2</v>
      </c>
      <c r="C15" s="373" t="s">
        <v>15</v>
      </c>
      <c r="D15" s="374" t="s">
        <v>42</v>
      </c>
      <c r="E15" s="379"/>
      <c r="F15" s="499">
        <v>0.05</v>
      </c>
      <c r="G15" s="499">
        <v>0.05</v>
      </c>
      <c r="H15" s="499">
        <v>0.05</v>
      </c>
      <c r="I15" s="499">
        <v>0.05</v>
      </c>
      <c r="J15" s="499">
        <v>0.05</v>
      </c>
      <c r="K15" s="499">
        <v>0.05</v>
      </c>
      <c r="L15" s="499">
        <v>0.05</v>
      </c>
      <c r="M15" s="499">
        <v>0.05</v>
      </c>
      <c r="N15" s="499">
        <v>0.05</v>
      </c>
      <c r="O15" s="499">
        <v>0.05</v>
      </c>
      <c r="P15" s="500">
        <v>0.05</v>
      </c>
    </row>
    <row r="16" spans="2:16" s="244" customFormat="1" ht="12.6" thickBot="1">
      <c r="B16" s="358"/>
      <c r="C16" s="356"/>
      <c r="D16" s="356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 t="s">
        <v>165</v>
      </c>
    </row>
    <row r="17" spans="2:16" s="244" customFormat="1" ht="12.6" thickBot="1">
      <c r="B17" s="380"/>
      <c r="C17" s="381" t="s">
        <v>105</v>
      </c>
      <c r="D17" s="382"/>
      <c r="E17" s="383">
        <f>E14*'Rollout Plan'!D15</f>
        <v>0</v>
      </c>
      <c r="F17" s="383">
        <f>F14*'Rollout Plan'!E15</f>
        <v>0</v>
      </c>
      <c r="G17" s="383">
        <f>G14*'Rollout Plan'!F15</f>
        <v>0</v>
      </c>
      <c r="H17" s="383">
        <f>H14*'Rollout Plan'!G15</f>
        <v>0</v>
      </c>
      <c r="I17" s="383">
        <f>I14*'Rollout Plan'!H15</f>
        <v>0</v>
      </c>
      <c r="J17" s="384"/>
      <c r="K17" s="384"/>
      <c r="L17" s="384"/>
      <c r="M17" s="384"/>
      <c r="N17" s="384"/>
      <c r="O17" s="384"/>
      <c r="P17" s="385"/>
    </row>
    <row r="18" spans="2:16" s="244" customFormat="1">
      <c r="B18" s="358"/>
      <c r="C18" s="356"/>
      <c r="D18" s="356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</row>
    <row r="19" spans="2:16" s="244" customFormat="1" ht="12.6" thickBot="1">
      <c r="B19" s="359" t="s">
        <v>178</v>
      </c>
      <c r="C19" s="356"/>
      <c r="D19" s="356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357"/>
    </row>
    <row r="20" spans="2:16" s="244" customFormat="1">
      <c r="B20" s="368" t="s">
        <v>0</v>
      </c>
      <c r="C20" s="369" t="s">
        <v>1</v>
      </c>
      <c r="D20" s="369" t="s">
        <v>2</v>
      </c>
      <c r="E20" s="370" t="s">
        <v>3</v>
      </c>
      <c r="F20" s="370" t="s">
        <v>4</v>
      </c>
      <c r="G20" s="370" t="s">
        <v>5</v>
      </c>
      <c r="H20" s="370" t="s">
        <v>6</v>
      </c>
      <c r="I20" s="370" t="s">
        <v>7</v>
      </c>
      <c r="J20" s="370" t="s">
        <v>8</v>
      </c>
      <c r="K20" s="370" t="s">
        <v>9</v>
      </c>
      <c r="L20" s="370" t="s">
        <v>10</v>
      </c>
      <c r="M20" s="370" t="s">
        <v>11</v>
      </c>
      <c r="N20" s="370" t="s">
        <v>12</v>
      </c>
      <c r="O20" s="370" t="s">
        <v>13</v>
      </c>
      <c r="P20" s="371" t="s">
        <v>339</v>
      </c>
    </row>
    <row r="21" spans="2:16" s="244" customFormat="1">
      <c r="B21" s="372">
        <v>1</v>
      </c>
      <c r="C21" s="373" t="s">
        <v>106</v>
      </c>
      <c r="D21" s="374" t="s">
        <v>303</v>
      </c>
      <c r="E21" s="375">
        <f>E5+E6</f>
        <v>0</v>
      </c>
      <c r="F21" s="376">
        <f>E21*(1+F22)</f>
        <v>0</v>
      </c>
      <c r="G21" s="376">
        <f t="shared" ref="G21" si="1">F21*(1+G22)</f>
        <v>0</v>
      </c>
      <c r="H21" s="376">
        <f t="shared" ref="H21" si="2">G21*(1+H22)</f>
        <v>0</v>
      </c>
      <c r="I21" s="376">
        <f t="shared" ref="I21" si="3">H21*(1+I22)</f>
        <v>0</v>
      </c>
      <c r="J21" s="376">
        <f t="shared" ref="J21" si="4">I21*(1+J22)</f>
        <v>0</v>
      </c>
      <c r="K21" s="376">
        <f t="shared" ref="K21" si="5">J21*(1+K22)</f>
        <v>0</v>
      </c>
      <c r="L21" s="376">
        <f t="shared" ref="L21" si="6">K21*(1+L22)</f>
        <v>0</v>
      </c>
      <c r="M21" s="376">
        <f t="shared" ref="M21" si="7">L21*(1+M22)</f>
        <v>0</v>
      </c>
      <c r="N21" s="376">
        <f t="shared" ref="N21" si="8">M21*(1+N22)</f>
        <v>0</v>
      </c>
      <c r="O21" s="376">
        <f t="shared" ref="O21:P21" si="9">N21*(1+O22)</f>
        <v>0</v>
      </c>
      <c r="P21" s="377">
        <f t="shared" si="9"/>
        <v>0</v>
      </c>
    </row>
    <row r="22" spans="2:16" s="244" customFormat="1">
      <c r="B22" s="378">
        <f>B21+1</f>
        <v>2</v>
      </c>
      <c r="C22" s="373" t="s">
        <v>15</v>
      </c>
      <c r="D22" s="374" t="s">
        <v>42</v>
      </c>
      <c r="E22" s="379"/>
      <c r="F22" s="499">
        <v>0.05</v>
      </c>
      <c r="G22" s="499">
        <v>0.05</v>
      </c>
      <c r="H22" s="499">
        <v>0.05</v>
      </c>
      <c r="I22" s="499">
        <v>0.05</v>
      </c>
      <c r="J22" s="499">
        <v>0.05</v>
      </c>
      <c r="K22" s="499">
        <v>0.05</v>
      </c>
      <c r="L22" s="499">
        <v>0.05</v>
      </c>
      <c r="M22" s="499">
        <v>0.05</v>
      </c>
      <c r="N22" s="499">
        <v>0.05</v>
      </c>
      <c r="O22" s="499">
        <v>0.05</v>
      </c>
      <c r="P22" s="500">
        <v>0.05</v>
      </c>
    </row>
    <row r="23" spans="2:16" s="244" customFormat="1" ht="12.6" thickBot="1">
      <c r="B23" s="358"/>
      <c r="C23" s="356"/>
      <c r="D23" s="356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 t="s">
        <v>165</v>
      </c>
    </row>
    <row r="24" spans="2:16" s="244" customFormat="1" ht="12.6" thickBot="1">
      <c r="B24" s="380"/>
      <c r="C24" s="381" t="s">
        <v>178</v>
      </c>
      <c r="D24" s="382"/>
      <c r="E24" s="383">
        <f>E21*'Rollout Plan'!D15</f>
        <v>0</v>
      </c>
      <c r="F24" s="383">
        <f>F21*'Rollout Plan'!E15</f>
        <v>0</v>
      </c>
      <c r="G24" s="383">
        <f>G21*'Rollout Plan'!F15</f>
        <v>0</v>
      </c>
      <c r="H24" s="383">
        <f>H21*'Rollout Plan'!G15</f>
        <v>0</v>
      </c>
      <c r="I24" s="383">
        <f>I21*'Rollout Plan'!H15</f>
        <v>0</v>
      </c>
      <c r="J24" s="384"/>
      <c r="K24" s="384"/>
      <c r="L24" s="384"/>
      <c r="M24" s="384"/>
      <c r="N24" s="384"/>
      <c r="O24" s="384"/>
      <c r="P24" s="385"/>
    </row>
    <row r="25" spans="2:16" s="244" customFormat="1" ht="12.6" thickBot="1">
      <c r="B25" s="380"/>
      <c r="C25" s="381" t="s">
        <v>179</v>
      </c>
      <c r="D25" s="382"/>
      <c r="E25" s="383">
        <f>E24</f>
        <v>0</v>
      </c>
      <c r="F25" s="383">
        <f>E25+F24</f>
        <v>0</v>
      </c>
      <c r="G25" s="383">
        <f t="shared" ref="G25:I25" si="10">F25+G24</f>
        <v>0</v>
      </c>
      <c r="H25" s="383">
        <f t="shared" si="10"/>
        <v>0</v>
      </c>
      <c r="I25" s="383">
        <f t="shared" si="10"/>
        <v>0</v>
      </c>
      <c r="J25" s="384"/>
      <c r="K25" s="384"/>
      <c r="L25" s="384"/>
      <c r="M25" s="384"/>
      <c r="N25" s="384"/>
      <c r="O25" s="384"/>
      <c r="P25" s="385"/>
    </row>
    <row r="26" spans="2:16" s="244" customFormat="1">
      <c r="B26" s="358"/>
      <c r="C26" s="356"/>
      <c r="D26" s="356"/>
      <c r="E26" s="357"/>
      <c r="F26" s="357"/>
      <c r="G26" s="357"/>
      <c r="H26" s="357"/>
      <c r="I26" s="357"/>
      <c r="J26" s="357"/>
      <c r="K26" s="357"/>
      <c r="L26" s="357"/>
      <c r="M26" s="357"/>
      <c r="N26" s="357"/>
      <c r="O26" s="357"/>
      <c r="P26" s="357"/>
    </row>
    <row r="27" spans="2:16" s="244" customFormat="1" ht="12.6" thickBot="1">
      <c r="B27" s="359" t="s">
        <v>334</v>
      </c>
      <c r="C27" s="356"/>
      <c r="D27" s="356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</row>
    <row r="28" spans="2:16" s="244" customFormat="1">
      <c r="B28" s="368" t="s">
        <v>0</v>
      </c>
      <c r="C28" s="369" t="s">
        <v>1</v>
      </c>
      <c r="D28" s="369" t="s">
        <v>2</v>
      </c>
      <c r="E28" s="370" t="s">
        <v>3</v>
      </c>
      <c r="F28" s="370" t="s">
        <v>4</v>
      </c>
      <c r="G28" s="370" t="s">
        <v>5</v>
      </c>
      <c r="H28" s="370" t="s">
        <v>6</v>
      </c>
      <c r="I28" s="370" t="s">
        <v>7</v>
      </c>
      <c r="J28" s="370" t="s">
        <v>8</v>
      </c>
      <c r="K28" s="370" t="s">
        <v>9</v>
      </c>
      <c r="L28" s="370" t="s">
        <v>10</v>
      </c>
      <c r="M28" s="370" t="s">
        <v>11</v>
      </c>
      <c r="N28" s="370" t="s">
        <v>12</v>
      </c>
      <c r="O28" s="370" t="s">
        <v>13</v>
      </c>
      <c r="P28" s="371" t="s">
        <v>339</v>
      </c>
    </row>
    <row r="29" spans="2:16" s="244" customFormat="1">
      <c r="B29" s="372">
        <v>1</v>
      </c>
      <c r="C29" s="373" t="s">
        <v>106</v>
      </c>
      <c r="D29" s="374" t="s">
        <v>303</v>
      </c>
      <c r="E29" s="375">
        <v>0</v>
      </c>
      <c r="F29" s="376">
        <v>0</v>
      </c>
      <c r="G29" s="376">
        <v>0</v>
      </c>
      <c r="H29" s="376">
        <v>0</v>
      </c>
      <c r="I29" s="376">
        <v>0</v>
      </c>
      <c r="J29" s="376">
        <v>0</v>
      </c>
      <c r="K29" s="376">
        <v>0</v>
      </c>
      <c r="L29" s="376">
        <f>E21*L30</f>
        <v>0</v>
      </c>
      <c r="M29" s="376">
        <f t="shared" ref="M29:P29" si="11">F21*M30</f>
        <v>0</v>
      </c>
      <c r="N29" s="376">
        <f t="shared" si="11"/>
        <v>0</v>
      </c>
      <c r="O29" s="376">
        <f t="shared" si="11"/>
        <v>0</v>
      </c>
      <c r="P29" s="377">
        <f t="shared" si="11"/>
        <v>0</v>
      </c>
    </row>
    <row r="30" spans="2:16" s="244" customFormat="1">
      <c r="B30" s="378">
        <f>B29+1</f>
        <v>2</v>
      </c>
      <c r="C30" s="373" t="s">
        <v>335</v>
      </c>
      <c r="D30" s="374" t="s">
        <v>42</v>
      </c>
      <c r="E30" s="379"/>
      <c r="F30" s="499"/>
      <c r="G30" s="499"/>
      <c r="H30" s="499"/>
      <c r="I30" s="499"/>
      <c r="J30" s="499"/>
      <c r="K30" s="499"/>
      <c r="L30" s="499">
        <v>0.2</v>
      </c>
      <c r="M30" s="499">
        <f>L30</f>
        <v>0.2</v>
      </c>
      <c r="N30" s="499">
        <f t="shared" ref="N30:P30" si="12">M30</f>
        <v>0.2</v>
      </c>
      <c r="O30" s="499">
        <f t="shared" si="12"/>
        <v>0.2</v>
      </c>
      <c r="P30" s="500">
        <f t="shared" si="12"/>
        <v>0.2</v>
      </c>
    </row>
    <row r="31" spans="2:16" s="244" customFormat="1" ht="12.6" thickBot="1">
      <c r="B31" s="358"/>
      <c r="C31" s="356"/>
      <c r="D31" s="356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 t="s">
        <v>165</v>
      </c>
    </row>
    <row r="32" spans="2:16" s="244" customFormat="1" ht="12.6" thickBot="1">
      <c r="B32" s="380"/>
      <c r="C32" s="381" t="s">
        <v>477</v>
      </c>
      <c r="D32" s="382"/>
      <c r="E32" s="383">
        <v>0</v>
      </c>
      <c r="F32" s="383">
        <v>0</v>
      </c>
      <c r="G32" s="383">
        <v>0</v>
      </c>
      <c r="H32" s="383">
        <v>0</v>
      </c>
      <c r="I32" s="383">
        <v>0</v>
      </c>
      <c r="J32" s="383">
        <v>0</v>
      </c>
      <c r="K32" s="383">
        <v>0</v>
      </c>
      <c r="L32" s="383">
        <f>L29*'Rollout Plan'!D15</f>
        <v>0</v>
      </c>
      <c r="M32" s="383">
        <f>M29*'Rollout Plan'!E15</f>
        <v>0</v>
      </c>
      <c r="N32" s="383">
        <f>N29*'Rollout Plan'!F15</f>
        <v>0</v>
      </c>
      <c r="O32" s="383">
        <f>O29*'Rollout Plan'!G15</f>
        <v>0</v>
      </c>
      <c r="P32" s="386">
        <f>P29*'Rollout Plan'!H15</f>
        <v>0</v>
      </c>
    </row>
    <row r="33" spans="2:16" s="244" customFormat="1" ht="12.6" thickBot="1">
      <c r="B33" s="380"/>
      <c r="C33" s="381" t="s">
        <v>336</v>
      </c>
      <c r="D33" s="382"/>
      <c r="E33" s="383">
        <f>E32</f>
        <v>0</v>
      </c>
      <c r="F33" s="383">
        <f>E33+F32</f>
        <v>0</v>
      </c>
      <c r="G33" s="383">
        <f t="shared" ref="G33:P33" si="13">F33+G32</f>
        <v>0</v>
      </c>
      <c r="H33" s="383">
        <f t="shared" si="13"/>
        <v>0</v>
      </c>
      <c r="I33" s="383">
        <f t="shared" si="13"/>
        <v>0</v>
      </c>
      <c r="J33" s="383">
        <f t="shared" si="13"/>
        <v>0</v>
      </c>
      <c r="K33" s="383">
        <f t="shared" si="13"/>
        <v>0</v>
      </c>
      <c r="L33" s="383">
        <f t="shared" si="13"/>
        <v>0</v>
      </c>
      <c r="M33" s="383">
        <f t="shared" si="13"/>
        <v>0</v>
      </c>
      <c r="N33" s="383">
        <f t="shared" si="13"/>
        <v>0</v>
      </c>
      <c r="O33" s="383">
        <f t="shared" si="13"/>
        <v>0</v>
      </c>
      <c r="P33" s="386">
        <f t="shared" si="13"/>
        <v>0</v>
      </c>
    </row>
    <row r="34" spans="2:16" s="244" customFormat="1">
      <c r="B34" s="358"/>
      <c r="C34" s="356"/>
      <c r="D34" s="356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</row>
    <row r="35" spans="2:16" s="244" customFormat="1">
      <c r="B35" s="358"/>
      <c r="C35" s="356"/>
      <c r="D35" s="356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</row>
    <row r="36" spans="2:16" s="244" customFormat="1" ht="12.6" thickBot="1">
      <c r="B36" s="359" t="s">
        <v>296</v>
      </c>
      <c r="C36" s="356"/>
      <c r="D36" s="356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</row>
    <row r="37" spans="2:16" s="244" customFormat="1">
      <c r="B37" s="368" t="s">
        <v>0</v>
      </c>
      <c r="C37" s="369" t="s">
        <v>1</v>
      </c>
      <c r="D37" s="369" t="s">
        <v>2</v>
      </c>
      <c r="E37" s="370" t="s">
        <v>3</v>
      </c>
      <c r="F37" s="370" t="s">
        <v>4</v>
      </c>
      <c r="G37" s="370" t="s">
        <v>5</v>
      </c>
      <c r="H37" s="370" t="s">
        <v>6</v>
      </c>
      <c r="I37" s="370" t="s">
        <v>7</v>
      </c>
      <c r="J37" s="370" t="s">
        <v>8</v>
      </c>
      <c r="K37" s="370" t="s">
        <v>9</v>
      </c>
      <c r="L37" s="370" t="s">
        <v>10</v>
      </c>
      <c r="M37" s="370" t="s">
        <v>11</v>
      </c>
      <c r="N37" s="370" t="s">
        <v>12</v>
      </c>
      <c r="O37" s="370" t="s">
        <v>13</v>
      </c>
      <c r="P37" s="371" t="s">
        <v>339</v>
      </c>
    </row>
    <row r="38" spans="2:16" s="244" customFormat="1">
      <c r="B38" s="372">
        <v>1</v>
      </c>
      <c r="C38" s="373" t="s">
        <v>106</v>
      </c>
      <c r="D38" s="374" t="s">
        <v>303</v>
      </c>
      <c r="E38" s="375">
        <f>E8</f>
        <v>0</v>
      </c>
      <c r="F38" s="376">
        <f>E38*(1+F39)</f>
        <v>0</v>
      </c>
      <c r="G38" s="376">
        <f t="shared" ref="G38" si="14">F38*(1+G39)</f>
        <v>0</v>
      </c>
      <c r="H38" s="376">
        <f t="shared" ref="H38" si="15">G38*(1+H39)</f>
        <v>0</v>
      </c>
      <c r="I38" s="376">
        <f t="shared" ref="I38" si="16">H38*(1+I39)</f>
        <v>0</v>
      </c>
      <c r="J38" s="376">
        <f t="shared" ref="J38" si="17">I38*(1+J39)</f>
        <v>0</v>
      </c>
      <c r="K38" s="376">
        <f t="shared" ref="K38" si="18">J38*(1+K39)</f>
        <v>0</v>
      </c>
      <c r="L38" s="376">
        <f t="shared" ref="L38" si="19">K38*(1+L39)</f>
        <v>0</v>
      </c>
      <c r="M38" s="376">
        <f t="shared" ref="M38" si="20">L38*(1+M39)</f>
        <v>0</v>
      </c>
      <c r="N38" s="376">
        <f t="shared" ref="N38" si="21">M38*(1+N39)</f>
        <v>0</v>
      </c>
      <c r="O38" s="376">
        <f t="shared" ref="O38:P38" si="22">N38*(1+O39)</f>
        <v>0</v>
      </c>
      <c r="P38" s="377">
        <f t="shared" si="22"/>
        <v>0</v>
      </c>
    </row>
    <row r="39" spans="2:16" s="244" customFormat="1">
      <c r="B39" s="378">
        <f>B38+1</f>
        <v>2</v>
      </c>
      <c r="C39" s="373" t="s">
        <v>15</v>
      </c>
      <c r="D39" s="374" t="s">
        <v>42</v>
      </c>
      <c r="E39" s="379"/>
      <c r="F39" s="499">
        <v>0.05</v>
      </c>
      <c r="G39" s="499">
        <f>F39</f>
        <v>0.05</v>
      </c>
      <c r="H39" s="499">
        <f t="shared" ref="H39:P39" si="23">G39</f>
        <v>0.05</v>
      </c>
      <c r="I39" s="499">
        <f t="shared" si="23"/>
        <v>0.05</v>
      </c>
      <c r="J39" s="499">
        <f t="shared" si="23"/>
        <v>0.05</v>
      </c>
      <c r="K39" s="499">
        <f t="shared" si="23"/>
        <v>0.05</v>
      </c>
      <c r="L39" s="499">
        <f t="shared" si="23"/>
        <v>0.05</v>
      </c>
      <c r="M39" s="499">
        <f t="shared" si="23"/>
        <v>0.05</v>
      </c>
      <c r="N39" s="499">
        <f t="shared" si="23"/>
        <v>0.05</v>
      </c>
      <c r="O39" s="499">
        <f t="shared" si="23"/>
        <v>0.05</v>
      </c>
      <c r="P39" s="500">
        <f t="shared" si="23"/>
        <v>0.05</v>
      </c>
    </row>
    <row r="40" spans="2:16" s="244" customFormat="1" ht="12.6" thickBot="1">
      <c r="B40" s="358"/>
      <c r="C40" s="356"/>
      <c r="D40" s="356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 t="s">
        <v>165</v>
      </c>
    </row>
    <row r="41" spans="2:16" s="244" customFormat="1" ht="12.6" thickBot="1">
      <c r="B41" s="380"/>
      <c r="C41" s="381" t="s">
        <v>296</v>
      </c>
      <c r="D41" s="382"/>
      <c r="E41" s="383">
        <f>E38*'Rollout Plan'!D15</f>
        <v>0</v>
      </c>
      <c r="F41" s="383">
        <f>F38*'Rollout Plan'!E15</f>
        <v>0</v>
      </c>
      <c r="G41" s="383">
        <f>G38*'Rollout Plan'!F15</f>
        <v>0</v>
      </c>
      <c r="H41" s="383">
        <f>H38*'Rollout Plan'!G15</f>
        <v>0</v>
      </c>
      <c r="I41" s="383">
        <f>I38*'Rollout Plan'!H15</f>
        <v>0</v>
      </c>
      <c r="J41" s="384"/>
      <c r="K41" s="384"/>
      <c r="L41" s="384"/>
      <c r="M41" s="384"/>
      <c r="N41" s="384"/>
      <c r="O41" s="384"/>
      <c r="P41" s="385"/>
    </row>
    <row r="42" spans="2:16" s="244" customFormat="1" ht="12.6" thickBot="1">
      <c r="B42" s="380"/>
      <c r="C42" s="381" t="s">
        <v>299</v>
      </c>
      <c r="D42" s="382"/>
      <c r="E42" s="383">
        <f>E41</f>
        <v>0</v>
      </c>
      <c r="F42" s="383">
        <f>E42+F41</f>
        <v>0</v>
      </c>
      <c r="G42" s="383">
        <f t="shared" ref="G42" si="24">F42+G41</f>
        <v>0</v>
      </c>
      <c r="H42" s="383">
        <f t="shared" ref="H42" si="25">G42+H41</f>
        <v>0</v>
      </c>
      <c r="I42" s="383">
        <f t="shared" ref="I42" si="26">H42+I41</f>
        <v>0</v>
      </c>
      <c r="J42" s="384"/>
      <c r="K42" s="384"/>
      <c r="L42" s="384"/>
      <c r="M42" s="384"/>
      <c r="N42" s="384"/>
      <c r="O42" s="384"/>
      <c r="P42" s="385"/>
    </row>
    <row r="43" spans="2:16" s="244" customFormat="1">
      <c r="B43" s="358"/>
      <c r="C43" s="356"/>
      <c r="D43" s="356"/>
      <c r="E43" s="357"/>
      <c r="F43" s="357"/>
      <c r="G43" s="357"/>
      <c r="H43" s="357"/>
      <c r="I43" s="357"/>
      <c r="J43" s="357"/>
      <c r="K43" s="357"/>
      <c r="L43" s="357"/>
      <c r="M43" s="357"/>
      <c r="N43" s="357"/>
      <c r="O43" s="357"/>
      <c r="P43" s="357"/>
    </row>
    <row r="44" spans="2:16" s="244" customFormat="1">
      <c r="B44" s="358"/>
      <c r="C44" s="356"/>
      <c r="D44" s="356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</row>
    <row r="45" spans="2:16" s="244" customFormat="1" ht="12.6" thickBot="1">
      <c r="B45" s="359" t="s">
        <v>297</v>
      </c>
      <c r="C45" s="356"/>
      <c r="D45" s="356"/>
      <c r="E45" s="357"/>
      <c r="F45" s="357"/>
      <c r="G45" s="357"/>
      <c r="H45" s="357"/>
      <c r="I45" s="357"/>
      <c r="J45" s="357"/>
      <c r="K45" s="357"/>
      <c r="L45" s="357"/>
      <c r="M45" s="357"/>
      <c r="N45" s="357"/>
      <c r="O45" s="357"/>
      <c r="P45" s="357"/>
    </row>
    <row r="46" spans="2:16" s="244" customFormat="1">
      <c r="B46" s="368" t="s">
        <v>0</v>
      </c>
      <c r="C46" s="369" t="s">
        <v>1</v>
      </c>
      <c r="D46" s="369" t="s">
        <v>2</v>
      </c>
      <c r="E46" s="370" t="s">
        <v>3</v>
      </c>
      <c r="F46" s="370" t="s">
        <v>4</v>
      </c>
      <c r="G46" s="370" t="s">
        <v>5</v>
      </c>
      <c r="H46" s="370" t="s">
        <v>6</v>
      </c>
      <c r="I46" s="370" t="s">
        <v>7</v>
      </c>
      <c r="J46" s="370" t="s">
        <v>8</v>
      </c>
      <c r="K46" s="370" t="s">
        <v>9</v>
      </c>
      <c r="L46" s="370" t="s">
        <v>10</v>
      </c>
      <c r="M46" s="370" t="s">
        <v>11</v>
      </c>
      <c r="N46" s="370" t="s">
        <v>12</v>
      </c>
      <c r="O46" s="370" t="s">
        <v>13</v>
      </c>
      <c r="P46" s="371" t="s">
        <v>339</v>
      </c>
    </row>
    <row r="47" spans="2:16" s="244" customFormat="1">
      <c r="B47" s="372">
        <v>1</v>
      </c>
      <c r="C47" s="373" t="s">
        <v>106</v>
      </c>
      <c r="D47" s="374" t="s">
        <v>303</v>
      </c>
      <c r="E47" s="375">
        <f>E7</f>
        <v>0</v>
      </c>
      <c r="F47" s="376">
        <f>E47*(1+F48)</f>
        <v>0</v>
      </c>
      <c r="G47" s="376">
        <f t="shared" ref="G47" si="27">F47*(1+G48)</f>
        <v>0</v>
      </c>
      <c r="H47" s="376">
        <f t="shared" ref="H47" si="28">G47*(1+H48)</f>
        <v>0</v>
      </c>
      <c r="I47" s="376">
        <f t="shared" ref="I47" si="29">H47*(1+I48)</f>
        <v>0</v>
      </c>
      <c r="J47" s="376">
        <f t="shared" ref="J47" si="30">I47*(1+J48)</f>
        <v>0</v>
      </c>
      <c r="K47" s="376">
        <f t="shared" ref="K47" si="31">J47*(1+K48)</f>
        <v>0</v>
      </c>
      <c r="L47" s="376">
        <f t="shared" ref="L47" si="32">K47*(1+L48)</f>
        <v>0</v>
      </c>
      <c r="M47" s="376">
        <f t="shared" ref="M47" si="33">L47*(1+M48)</f>
        <v>0</v>
      </c>
      <c r="N47" s="376">
        <f t="shared" ref="N47" si="34">M47*(1+N48)</f>
        <v>0</v>
      </c>
      <c r="O47" s="376">
        <f t="shared" ref="O47:P47" si="35">N47*(1+O48)</f>
        <v>0</v>
      </c>
      <c r="P47" s="377">
        <f t="shared" si="35"/>
        <v>0</v>
      </c>
    </row>
    <row r="48" spans="2:16" s="244" customFormat="1">
      <c r="B48" s="378">
        <f>B47+1</f>
        <v>2</v>
      </c>
      <c r="C48" s="373" t="s">
        <v>15</v>
      </c>
      <c r="D48" s="374" t="s">
        <v>42</v>
      </c>
      <c r="E48" s="379"/>
      <c r="F48" s="499">
        <f>F142</f>
        <v>0.05</v>
      </c>
      <c r="G48" s="499">
        <f t="shared" ref="G48:P48" si="36">G142</f>
        <v>0.05</v>
      </c>
      <c r="H48" s="499">
        <f t="shared" si="36"/>
        <v>0.05</v>
      </c>
      <c r="I48" s="499">
        <f t="shared" si="36"/>
        <v>0.05</v>
      </c>
      <c r="J48" s="499">
        <f t="shared" si="36"/>
        <v>0.05</v>
      </c>
      <c r="K48" s="499">
        <f t="shared" si="36"/>
        <v>0.05</v>
      </c>
      <c r="L48" s="499">
        <f t="shared" si="36"/>
        <v>0.05</v>
      </c>
      <c r="M48" s="499">
        <f t="shared" si="36"/>
        <v>0.05</v>
      </c>
      <c r="N48" s="499">
        <f t="shared" si="36"/>
        <v>0.05</v>
      </c>
      <c r="O48" s="499">
        <f t="shared" si="36"/>
        <v>0.05</v>
      </c>
      <c r="P48" s="500">
        <f t="shared" si="36"/>
        <v>0.05</v>
      </c>
    </row>
    <row r="49" spans="2:16" s="244" customFormat="1" ht="12.6" thickBot="1">
      <c r="B49" s="358"/>
      <c r="C49" s="356"/>
      <c r="D49" s="356"/>
      <c r="E49" s="357"/>
      <c r="F49" s="357"/>
      <c r="G49" s="357"/>
      <c r="H49" s="357"/>
      <c r="I49" s="357"/>
      <c r="J49" s="357"/>
      <c r="K49" s="357"/>
      <c r="L49" s="357"/>
      <c r="M49" s="357"/>
      <c r="N49" s="357"/>
      <c r="O49" s="357"/>
      <c r="P49" s="357" t="s">
        <v>165</v>
      </c>
    </row>
    <row r="50" spans="2:16" s="244" customFormat="1" ht="12.6" thickBot="1">
      <c r="B50" s="380"/>
      <c r="C50" s="381" t="s">
        <v>297</v>
      </c>
      <c r="D50" s="382"/>
      <c r="E50" s="383">
        <f>E47*'Rollout Plan'!D15</f>
        <v>0</v>
      </c>
      <c r="F50" s="383">
        <f>F47*'Rollout Plan'!E15</f>
        <v>0</v>
      </c>
      <c r="G50" s="383">
        <f>G47*'Rollout Plan'!F15</f>
        <v>0</v>
      </c>
      <c r="H50" s="383">
        <f>H47*'Rollout Plan'!G15</f>
        <v>0</v>
      </c>
      <c r="I50" s="383">
        <f>I47*'Rollout Plan'!H15</f>
        <v>0</v>
      </c>
      <c r="J50" s="384"/>
      <c r="K50" s="384"/>
      <c r="L50" s="384"/>
      <c r="M50" s="384"/>
      <c r="N50" s="384"/>
      <c r="O50" s="384"/>
      <c r="P50" s="385"/>
    </row>
    <row r="51" spans="2:16" s="244" customFormat="1" ht="12.6" thickBot="1">
      <c r="B51" s="380"/>
      <c r="C51" s="381" t="s">
        <v>298</v>
      </c>
      <c r="D51" s="382"/>
      <c r="E51" s="383">
        <f>E50</f>
        <v>0</v>
      </c>
      <c r="F51" s="383">
        <f>E51+F50</f>
        <v>0</v>
      </c>
      <c r="G51" s="383">
        <f t="shared" ref="G51" si="37">F51+G50</f>
        <v>0</v>
      </c>
      <c r="H51" s="383">
        <f t="shared" ref="H51" si="38">G51+H50</f>
        <v>0</v>
      </c>
      <c r="I51" s="383">
        <f t="shared" ref="I51" si="39">H51+I50</f>
        <v>0</v>
      </c>
      <c r="J51" s="384"/>
      <c r="K51" s="384"/>
      <c r="L51" s="384"/>
      <c r="M51" s="384"/>
      <c r="N51" s="384"/>
      <c r="O51" s="384"/>
      <c r="P51" s="385"/>
    </row>
    <row r="52" spans="2:16" s="244" customFormat="1">
      <c r="B52" s="358"/>
      <c r="C52" s="356"/>
      <c r="D52" s="356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</row>
    <row r="53" spans="2:16" s="244" customFormat="1" ht="12.6" thickBot="1">
      <c r="B53" s="387" t="s">
        <v>112</v>
      </c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</row>
    <row r="54" spans="2:16" s="244" customFormat="1">
      <c r="B54" s="368" t="s">
        <v>0</v>
      </c>
      <c r="C54" s="369" t="s">
        <v>1</v>
      </c>
      <c r="D54" s="369"/>
      <c r="E54" s="370" t="s">
        <v>3</v>
      </c>
      <c r="F54" s="370" t="s">
        <v>4</v>
      </c>
      <c r="G54" s="370" t="s">
        <v>5</v>
      </c>
      <c r="H54" s="370" t="s">
        <v>6</v>
      </c>
      <c r="I54" s="370" t="s">
        <v>7</v>
      </c>
      <c r="J54" s="370" t="s">
        <v>8</v>
      </c>
      <c r="K54" s="370" t="s">
        <v>9</v>
      </c>
      <c r="L54" s="370" t="s">
        <v>10</v>
      </c>
      <c r="M54" s="370" t="s">
        <v>11</v>
      </c>
      <c r="N54" s="370" t="s">
        <v>12</v>
      </c>
      <c r="O54" s="370" t="s">
        <v>13</v>
      </c>
      <c r="P54" s="371" t="s">
        <v>339</v>
      </c>
    </row>
    <row r="55" spans="2:16" s="244" customFormat="1" ht="12.6" thickBot="1">
      <c r="B55" s="388">
        <v>1</v>
      </c>
      <c r="C55" s="389" t="s">
        <v>115</v>
      </c>
      <c r="D55" s="390">
        <f>'Assu Sum Mod A'!I22</f>
        <v>0</v>
      </c>
      <c r="E55" s="391">
        <f>E71*(E101-E111)/10^5*$D$55</f>
        <v>0</v>
      </c>
      <c r="F55" s="391">
        <f t="shared" ref="F55:O55" si="40">F71*(F101-F111)/10^5*$D$55</f>
        <v>0</v>
      </c>
      <c r="G55" s="391">
        <f t="shared" si="40"/>
        <v>0</v>
      </c>
      <c r="H55" s="391">
        <f t="shared" si="40"/>
        <v>0</v>
      </c>
      <c r="I55" s="391">
        <f t="shared" si="40"/>
        <v>0</v>
      </c>
      <c r="J55" s="391">
        <f t="shared" si="40"/>
        <v>0</v>
      </c>
      <c r="K55" s="391">
        <f t="shared" si="40"/>
        <v>0</v>
      </c>
      <c r="L55" s="391">
        <f t="shared" si="40"/>
        <v>0</v>
      </c>
      <c r="M55" s="391">
        <f t="shared" si="40"/>
        <v>0</v>
      </c>
      <c r="N55" s="391">
        <f t="shared" si="40"/>
        <v>0</v>
      </c>
      <c r="O55" s="391">
        <f t="shared" si="40"/>
        <v>0</v>
      </c>
      <c r="P55" s="392">
        <f t="shared" ref="P55" si="41">P71*(P101-P111)/10^5*$D$55</f>
        <v>0</v>
      </c>
    </row>
    <row r="56" spans="2:16" s="244" customFormat="1" ht="12.6" thickBot="1">
      <c r="B56" s="358"/>
      <c r="C56" s="356"/>
      <c r="D56" s="356"/>
      <c r="E56" s="357"/>
      <c r="F56" s="357"/>
      <c r="G56" s="357"/>
      <c r="H56" s="357"/>
      <c r="I56" s="357"/>
      <c r="J56" s="357"/>
      <c r="K56" s="357"/>
      <c r="L56" s="357"/>
      <c r="M56" s="357"/>
      <c r="N56" s="357"/>
      <c r="O56" s="357"/>
      <c r="P56" s="357" t="s">
        <v>165</v>
      </c>
    </row>
    <row r="57" spans="2:16" s="244" customFormat="1" ht="12.6" thickBot="1">
      <c r="B57" s="380"/>
      <c r="C57" s="381" t="s">
        <v>114</v>
      </c>
      <c r="D57" s="382"/>
      <c r="E57" s="383">
        <f>E55*'Rollout Plan'!D15</f>
        <v>0</v>
      </c>
      <c r="F57" s="383">
        <f>F55*'Rollout Plan'!E15</f>
        <v>0</v>
      </c>
      <c r="G57" s="383">
        <f>G55*'Rollout Plan'!F15</f>
        <v>0</v>
      </c>
      <c r="H57" s="383">
        <f>H55*'Rollout Plan'!G15</f>
        <v>0</v>
      </c>
      <c r="I57" s="383">
        <f>I55*'Rollout Plan'!H15</f>
        <v>0</v>
      </c>
      <c r="J57" s="383" t="e">
        <f>SUM($E$57:I57)/I84*J84-SUM($E$57:I57)</f>
        <v>#DIV/0!</v>
      </c>
      <c r="K57" s="383" t="e">
        <f>SUM($E$57:J57)/J84*K84-SUM($E$57:J57)</f>
        <v>#DIV/0!</v>
      </c>
      <c r="L57" s="383" t="e">
        <f>SUM($E$57:K57)/K84*L84-SUM($E$57:K57)</f>
        <v>#DIV/0!</v>
      </c>
      <c r="M57" s="383" t="e">
        <f>SUM($E$57:L57)/L84*M84-SUM($E$57:L57)</f>
        <v>#DIV/0!</v>
      </c>
      <c r="N57" s="383" t="e">
        <f>SUM($E$57:M57)/M84*N84-SUM($E$57:M57)</f>
        <v>#DIV/0!</v>
      </c>
      <c r="O57" s="383" t="e">
        <f>SUM($E$57:N57)/N84*O84-SUM($E$57:N57)</f>
        <v>#DIV/0!</v>
      </c>
      <c r="P57" s="386" t="e">
        <f>SUM($E$57:O57)/O84*P84-SUM($E$57:O57)</f>
        <v>#DIV/0!</v>
      </c>
    </row>
    <row r="58" spans="2:16" s="244" customFormat="1">
      <c r="B58" s="358"/>
      <c r="C58" s="356"/>
      <c r="D58" s="356"/>
      <c r="E58" s="357"/>
      <c r="F58" s="357"/>
      <c r="G58" s="357"/>
      <c r="H58" s="357"/>
      <c r="I58" s="357"/>
      <c r="J58" s="357"/>
      <c r="K58" s="357"/>
      <c r="L58" s="357"/>
      <c r="M58" s="357"/>
      <c r="N58" s="357"/>
      <c r="O58" s="357"/>
      <c r="P58" s="357"/>
    </row>
    <row r="59" spans="2:16" s="244" customFormat="1" ht="12.6" thickBot="1">
      <c r="B59" s="358"/>
      <c r="C59" s="356"/>
      <c r="D59" s="356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57"/>
      <c r="P59" s="357" t="s">
        <v>165</v>
      </c>
    </row>
    <row r="60" spans="2:16" s="244" customFormat="1" ht="12.6" thickBot="1">
      <c r="B60" s="380"/>
      <c r="C60" s="381" t="s">
        <v>191</v>
      </c>
      <c r="D60" s="382"/>
      <c r="E60" s="383">
        <f>E17+E57</f>
        <v>0</v>
      </c>
      <c r="F60" s="383">
        <f t="shared" ref="F60:P60" si="42">F17+F57+E60</f>
        <v>0</v>
      </c>
      <c r="G60" s="383">
        <f t="shared" si="42"/>
        <v>0</v>
      </c>
      <c r="H60" s="383">
        <f t="shared" si="42"/>
        <v>0</v>
      </c>
      <c r="I60" s="383">
        <f t="shared" si="42"/>
        <v>0</v>
      </c>
      <c r="J60" s="383" t="e">
        <f t="shared" si="42"/>
        <v>#DIV/0!</v>
      </c>
      <c r="K60" s="383" t="e">
        <f t="shared" si="42"/>
        <v>#DIV/0!</v>
      </c>
      <c r="L60" s="383" t="e">
        <f t="shared" si="42"/>
        <v>#DIV/0!</v>
      </c>
      <c r="M60" s="383" t="e">
        <f t="shared" si="42"/>
        <v>#DIV/0!</v>
      </c>
      <c r="N60" s="383" t="e">
        <f t="shared" si="42"/>
        <v>#DIV/0!</v>
      </c>
      <c r="O60" s="383" t="e">
        <f t="shared" si="42"/>
        <v>#DIV/0!</v>
      </c>
      <c r="P60" s="386" t="e">
        <f t="shared" si="42"/>
        <v>#DIV/0!</v>
      </c>
    </row>
    <row r="61" spans="2:16" s="244" customFormat="1">
      <c r="B61" s="358"/>
      <c r="C61" s="356"/>
      <c r="D61" s="356"/>
      <c r="E61" s="357"/>
      <c r="F61" s="357"/>
      <c r="G61" s="357"/>
      <c r="H61" s="357"/>
      <c r="I61" s="357"/>
      <c r="J61" s="357"/>
      <c r="K61" s="357"/>
      <c r="L61" s="357"/>
      <c r="M61" s="357"/>
      <c r="N61" s="357"/>
      <c r="O61" s="357"/>
      <c r="P61" s="357"/>
    </row>
    <row r="62" spans="2:16" s="244" customFormat="1">
      <c r="B62" s="358"/>
      <c r="C62" s="356"/>
      <c r="D62" s="356"/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</row>
    <row r="63" spans="2:16" s="244" customFormat="1" ht="12.6" thickBot="1">
      <c r="B63" s="393" t="s">
        <v>40</v>
      </c>
      <c r="C63" s="356"/>
      <c r="D63" s="356"/>
      <c r="E63" s="357"/>
      <c r="F63" s="357"/>
      <c r="G63" s="357"/>
      <c r="H63" s="357"/>
      <c r="I63" s="357"/>
      <c r="J63" s="357"/>
      <c r="K63" s="357"/>
      <c r="L63" s="357"/>
      <c r="M63" s="357"/>
      <c r="N63" s="357"/>
      <c r="O63" s="357"/>
      <c r="P63" s="357"/>
    </row>
    <row r="64" spans="2:16" s="244" customFormat="1">
      <c r="B64" s="368" t="s">
        <v>0</v>
      </c>
      <c r="C64" s="369" t="s">
        <v>1</v>
      </c>
      <c r="D64" s="369" t="s">
        <v>2</v>
      </c>
      <c r="E64" s="370" t="s">
        <v>3</v>
      </c>
      <c r="F64" s="370" t="s">
        <v>4</v>
      </c>
      <c r="G64" s="370" t="s">
        <v>5</v>
      </c>
      <c r="H64" s="370" t="s">
        <v>6</v>
      </c>
      <c r="I64" s="370" t="s">
        <v>7</v>
      </c>
      <c r="J64" s="370" t="s">
        <v>8</v>
      </c>
      <c r="K64" s="370" t="s">
        <v>9</v>
      </c>
      <c r="L64" s="370" t="s">
        <v>10</v>
      </c>
      <c r="M64" s="370" t="s">
        <v>11</v>
      </c>
      <c r="N64" s="370" t="s">
        <v>12</v>
      </c>
      <c r="O64" s="370" t="s">
        <v>13</v>
      </c>
      <c r="P64" s="371" t="s">
        <v>339</v>
      </c>
    </row>
    <row r="65" spans="2:16" s="396" customFormat="1">
      <c r="B65" s="372">
        <v>1</v>
      </c>
      <c r="C65" s="394" t="s">
        <v>14</v>
      </c>
      <c r="D65" s="374" t="s">
        <v>305</v>
      </c>
      <c r="E65" s="395">
        <f>'Assu Sum Mod A'!I7</f>
        <v>0</v>
      </c>
      <c r="F65" s="376">
        <f>E65*(1+F66)</f>
        <v>0</v>
      </c>
      <c r="G65" s="376">
        <f t="shared" ref="G65:P65" si="43">F65*(1+G66)</f>
        <v>0</v>
      </c>
      <c r="H65" s="376">
        <f t="shared" si="43"/>
        <v>0</v>
      </c>
      <c r="I65" s="376">
        <f t="shared" si="43"/>
        <v>0</v>
      </c>
      <c r="J65" s="376">
        <f t="shared" si="43"/>
        <v>0</v>
      </c>
      <c r="K65" s="376">
        <f t="shared" si="43"/>
        <v>0</v>
      </c>
      <c r="L65" s="376">
        <f t="shared" si="43"/>
        <v>0</v>
      </c>
      <c r="M65" s="376">
        <f t="shared" si="43"/>
        <v>0</v>
      </c>
      <c r="N65" s="376">
        <f t="shared" si="43"/>
        <v>0</v>
      </c>
      <c r="O65" s="376">
        <f t="shared" si="43"/>
        <v>0</v>
      </c>
      <c r="P65" s="377">
        <f t="shared" si="43"/>
        <v>0</v>
      </c>
    </row>
    <row r="66" spans="2:16" s="244" customFormat="1">
      <c r="B66" s="378">
        <f>B65+1</f>
        <v>2</v>
      </c>
      <c r="C66" s="373" t="s">
        <v>15</v>
      </c>
      <c r="D66" s="374" t="s">
        <v>42</v>
      </c>
      <c r="E66" s="379"/>
      <c r="F66" s="499">
        <v>0.15</v>
      </c>
      <c r="G66" s="499">
        <v>7.0000000000000007E-2</v>
      </c>
      <c r="H66" s="499">
        <v>0.05</v>
      </c>
      <c r="I66" s="499">
        <v>0.04</v>
      </c>
      <c r="J66" s="499">
        <v>0.04</v>
      </c>
      <c r="K66" s="499">
        <v>0.04</v>
      </c>
      <c r="L66" s="499">
        <v>0.04</v>
      </c>
      <c r="M66" s="499">
        <v>0.04</v>
      </c>
      <c r="N66" s="499">
        <v>0.04</v>
      </c>
      <c r="O66" s="499">
        <v>0.04</v>
      </c>
      <c r="P66" s="500">
        <v>0.04</v>
      </c>
    </row>
    <row r="67" spans="2:16" s="396" customFormat="1">
      <c r="B67" s="372">
        <f t="shared" ref="B67:B82" si="44">B66+1</f>
        <v>3</v>
      </c>
      <c r="C67" s="394" t="s">
        <v>16</v>
      </c>
      <c r="D67" s="374" t="s">
        <v>303</v>
      </c>
      <c r="E67" s="376">
        <f>E68*E69</f>
        <v>0</v>
      </c>
      <c r="F67" s="376">
        <f t="shared" ref="F67:O67" si="45">F68*F69</f>
        <v>0</v>
      </c>
      <c r="G67" s="376">
        <f t="shared" si="45"/>
        <v>0</v>
      </c>
      <c r="H67" s="376">
        <f t="shared" si="45"/>
        <v>0</v>
      </c>
      <c r="I67" s="376">
        <f t="shared" si="45"/>
        <v>0</v>
      </c>
      <c r="J67" s="376">
        <f t="shared" si="45"/>
        <v>0</v>
      </c>
      <c r="K67" s="376">
        <f t="shared" si="45"/>
        <v>0</v>
      </c>
      <c r="L67" s="376">
        <f t="shared" si="45"/>
        <v>0</v>
      </c>
      <c r="M67" s="376">
        <f t="shared" si="45"/>
        <v>0</v>
      </c>
      <c r="N67" s="376">
        <f t="shared" si="45"/>
        <v>0</v>
      </c>
      <c r="O67" s="376">
        <f t="shared" si="45"/>
        <v>0</v>
      </c>
      <c r="P67" s="377">
        <f t="shared" ref="P67" si="46">P68*P69</f>
        <v>0</v>
      </c>
    </row>
    <row r="68" spans="2:16" s="244" customFormat="1">
      <c r="B68" s="378">
        <f t="shared" si="44"/>
        <v>4</v>
      </c>
      <c r="C68" s="373" t="s">
        <v>17</v>
      </c>
      <c r="D68" s="374" t="s">
        <v>305</v>
      </c>
      <c r="E68" s="397">
        <f>'Assu Sum Mod A'!I8</f>
        <v>0</v>
      </c>
      <c r="F68" s="398">
        <f>E68</f>
        <v>0</v>
      </c>
      <c r="G68" s="398">
        <f t="shared" ref="G68:P68" si="47">F68</f>
        <v>0</v>
      </c>
      <c r="H68" s="398">
        <f t="shared" si="47"/>
        <v>0</v>
      </c>
      <c r="I68" s="398">
        <f t="shared" si="47"/>
        <v>0</v>
      </c>
      <c r="J68" s="398">
        <f t="shared" si="47"/>
        <v>0</v>
      </c>
      <c r="K68" s="399">
        <f t="shared" si="47"/>
        <v>0</v>
      </c>
      <c r="L68" s="399">
        <f t="shared" si="47"/>
        <v>0</v>
      </c>
      <c r="M68" s="399">
        <f t="shared" si="47"/>
        <v>0</v>
      </c>
      <c r="N68" s="399">
        <f t="shared" si="47"/>
        <v>0</v>
      </c>
      <c r="O68" s="399">
        <f t="shared" si="47"/>
        <v>0</v>
      </c>
      <c r="P68" s="400">
        <f t="shared" si="47"/>
        <v>0</v>
      </c>
    </row>
    <row r="69" spans="2:16" s="396" customFormat="1">
      <c r="B69" s="401">
        <f t="shared" si="44"/>
        <v>5</v>
      </c>
      <c r="C69" s="402" t="s">
        <v>18</v>
      </c>
      <c r="D69" s="403">
        <f>'Assu Sum Mod A'!I9</f>
        <v>0</v>
      </c>
      <c r="E69" s="404">
        <f>D69*'Sensitivity Analysis'!J13</f>
        <v>0</v>
      </c>
      <c r="F69" s="404">
        <f>E69*(1+F70)</f>
        <v>0</v>
      </c>
      <c r="G69" s="404">
        <f>F69*(1+G70)</f>
        <v>0</v>
      </c>
      <c r="H69" s="404">
        <f>G69*(1+H70)</f>
        <v>0</v>
      </c>
      <c r="I69" s="404">
        <f t="shared" ref="I69:K69" si="48">H69*(1+I70)</f>
        <v>0</v>
      </c>
      <c r="J69" s="404">
        <f t="shared" si="48"/>
        <v>0</v>
      </c>
      <c r="K69" s="404">
        <f t="shared" si="48"/>
        <v>0</v>
      </c>
      <c r="L69" s="404">
        <f t="shared" ref="L69" si="49">K69*(1+L70)</f>
        <v>0</v>
      </c>
      <c r="M69" s="404">
        <f t="shared" ref="M69" si="50">L69*(1+M70)</f>
        <v>0</v>
      </c>
      <c r="N69" s="404">
        <f t="shared" ref="N69" si="51">M69*(1+N70)</f>
        <v>0</v>
      </c>
      <c r="O69" s="404">
        <f t="shared" ref="O69:P69" si="52">N69*(1+O70)</f>
        <v>0</v>
      </c>
      <c r="P69" s="405">
        <f t="shared" si="52"/>
        <v>0</v>
      </c>
    </row>
    <row r="70" spans="2:16" s="244" customFormat="1">
      <c r="B70" s="378">
        <f t="shared" si="44"/>
        <v>6</v>
      </c>
      <c r="C70" s="373" t="s">
        <v>15</v>
      </c>
      <c r="D70" s="374" t="s">
        <v>42</v>
      </c>
      <c r="E70" s="406"/>
      <c r="F70" s="501">
        <v>0.08</v>
      </c>
      <c r="G70" s="501">
        <v>0.08</v>
      </c>
      <c r="H70" s="501">
        <v>7.0000000000000007E-2</v>
      </c>
      <c r="I70" s="501">
        <v>7.0000000000000007E-2</v>
      </c>
      <c r="J70" s="501">
        <v>0.06</v>
      </c>
      <c r="K70" s="501">
        <v>0.06</v>
      </c>
      <c r="L70" s="501">
        <v>0.06</v>
      </c>
      <c r="M70" s="501">
        <v>0.06</v>
      </c>
      <c r="N70" s="501">
        <v>0.06</v>
      </c>
      <c r="O70" s="501">
        <v>0.06</v>
      </c>
      <c r="P70" s="502">
        <v>0.06</v>
      </c>
    </row>
    <row r="71" spans="2:16" s="396" customFormat="1" ht="12.6" thickBot="1">
      <c r="B71" s="407">
        <f t="shared" si="44"/>
        <v>7</v>
      </c>
      <c r="C71" s="408" t="s">
        <v>341</v>
      </c>
      <c r="D71" s="409" t="s">
        <v>303</v>
      </c>
      <c r="E71" s="410">
        <f t="shared" ref="E71:O71" si="53">E65*E67</f>
        <v>0</v>
      </c>
      <c r="F71" s="411">
        <f t="shared" si="53"/>
        <v>0</v>
      </c>
      <c r="G71" s="411">
        <f t="shared" si="53"/>
        <v>0</v>
      </c>
      <c r="H71" s="411">
        <f t="shared" si="53"/>
        <v>0</v>
      </c>
      <c r="I71" s="411">
        <f t="shared" si="53"/>
        <v>0</v>
      </c>
      <c r="J71" s="411">
        <f t="shared" si="53"/>
        <v>0</v>
      </c>
      <c r="K71" s="411">
        <f t="shared" si="53"/>
        <v>0</v>
      </c>
      <c r="L71" s="411">
        <f t="shared" si="53"/>
        <v>0</v>
      </c>
      <c r="M71" s="411">
        <f t="shared" si="53"/>
        <v>0</v>
      </c>
      <c r="N71" s="411">
        <f t="shared" si="53"/>
        <v>0</v>
      </c>
      <c r="O71" s="411">
        <f t="shared" si="53"/>
        <v>0</v>
      </c>
      <c r="P71" s="412">
        <f t="shared" ref="P71" si="54">P65*P67</f>
        <v>0</v>
      </c>
    </row>
    <row r="72" spans="2:16" s="396" customFormat="1" ht="12.6" thickBot="1">
      <c r="B72" s="413"/>
      <c r="C72" s="414" t="s">
        <v>138</v>
      </c>
      <c r="D72" s="415"/>
      <c r="E72" s="414"/>
      <c r="F72" s="416" t="e">
        <f>F71/E71-1</f>
        <v>#DIV/0!</v>
      </c>
      <c r="G72" s="416" t="e">
        <f t="shared" ref="G72:P72" si="55">G71/F71-1</f>
        <v>#DIV/0!</v>
      </c>
      <c r="H72" s="416" t="e">
        <f t="shared" si="55"/>
        <v>#DIV/0!</v>
      </c>
      <c r="I72" s="416" t="e">
        <f t="shared" si="55"/>
        <v>#DIV/0!</v>
      </c>
      <c r="J72" s="416" t="e">
        <f t="shared" si="55"/>
        <v>#DIV/0!</v>
      </c>
      <c r="K72" s="416" t="e">
        <f t="shared" si="55"/>
        <v>#DIV/0!</v>
      </c>
      <c r="L72" s="416" t="e">
        <f t="shared" si="55"/>
        <v>#DIV/0!</v>
      </c>
      <c r="M72" s="416" t="e">
        <f t="shared" si="55"/>
        <v>#DIV/0!</v>
      </c>
      <c r="N72" s="416" t="e">
        <f t="shared" si="55"/>
        <v>#DIV/0!</v>
      </c>
      <c r="O72" s="416" t="e">
        <f t="shared" si="55"/>
        <v>#DIV/0!</v>
      </c>
      <c r="P72" s="417" t="e">
        <f t="shared" si="55"/>
        <v>#DIV/0!</v>
      </c>
    </row>
    <row r="73" spans="2:16" s="396" customFormat="1">
      <c r="B73" s="418"/>
      <c r="C73" s="419" t="s">
        <v>342</v>
      </c>
      <c r="D73" s="369"/>
      <c r="E73" s="419"/>
      <c r="F73" s="370" t="s">
        <v>4</v>
      </c>
      <c r="G73" s="370" t="s">
        <v>5</v>
      </c>
      <c r="H73" s="370" t="s">
        <v>6</v>
      </c>
      <c r="I73" s="370" t="s">
        <v>7</v>
      </c>
      <c r="J73" s="370" t="s">
        <v>8</v>
      </c>
      <c r="K73" s="370" t="s">
        <v>9</v>
      </c>
      <c r="L73" s="370" t="s">
        <v>10</v>
      </c>
      <c r="M73" s="370" t="s">
        <v>11</v>
      </c>
      <c r="N73" s="370" t="s">
        <v>12</v>
      </c>
      <c r="O73" s="370" t="s">
        <v>13</v>
      </c>
      <c r="P73" s="371" t="s">
        <v>339</v>
      </c>
    </row>
    <row r="74" spans="2:16" s="396" customFormat="1">
      <c r="B74" s="378">
        <f>B71+1</f>
        <v>8</v>
      </c>
      <c r="C74" s="373" t="s">
        <v>20</v>
      </c>
      <c r="D74" s="374" t="s">
        <v>303</v>
      </c>
      <c r="E74" s="420" t="s">
        <v>3</v>
      </c>
      <c r="F74" s="421">
        <f>E68*F69*E65</f>
        <v>0</v>
      </c>
      <c r="G74" s="375">
        <f t="shared" ref="G74:P74" si="56">F68*G69*F65</f>
        <v>0</v>
      </c>
      <c r="H74" s="375">
        <f t="shared" si="56"/>
        <v>0</v>
      </c>
      <c r="I74" s="375">
        <f t="shared" si="56"/>
        <v>0</v>
      </c>
      <c r="J74" s="375">
        <f t="shared" si="56"/>
        <v>0</v>
      </c>
      <c r="K74" s="375">
        <f t="shared" si="56"/>
        <v>0</v>
      </c>
      <c r="L74" s="375">
        <f t="shared" si="56"/>
        <v>0</v>
      </c>
      <c r="M74" s="375">
        <f t="shared" si="56"/>
        <v>0</v>
      </c>
      <c r="N74" s="375">
        <f t="shared" si="56"/>
        <v>0</v>
      </c>
      <c r="O74" s="375">
        <f t="shared" si="56"/>
        <v>0</v>
      </c>
      <c r="P74" s="422">
        <f t="shared" si="56"/>
        <v>0</v>
      </c>
    </row>
    <row r="75" spans="2:16" s="396" customFormat="1">
      <c r="B75" s="378">
        <f t="shared" si="44"/>
        <v>9</v>
      </c>
      <c r="C75" s="373" t="s">
        <v>21</v>
      </c>
      <c r="D75" s="374" t="s">
        <v>303</v>
      </c>
      <c r="E75" s="375"/>
      <c r="F75" s="420" t="s">
        <v>3</v>
      </c>
      <c r="G75" s="421">
        <f>E68*G69*E65</f>
        <v>0</v>
      </c>
      <c r="H75" s="375">
        <f t="shared" ref="H75:P75" si="57">F68*H69*F65</f>
        <v>0</v>
      </c>
      <c r="I75" s="375">
        <f t="shared" si="57"/>
        <v>0</v>
      </c>
      <c r="J75" s="375">
        <f t="shared" si="57"/>
        <v>0</v>
      </c>
      <c r="K75" s="375">
        <f t="shared" si="57"/>
        <v>0</v>
      </c>
      <c r="L75" s="375">
        <f t="shared" si="57"/>
        <v>0</v>
      </c>
      <c r="M75" s="375">
        <f t="shared" si="57"/>
        <v>0</v>
      </c>
      <c r="N75" s="375">
        <f t="shared" si="57"/>
        <v>0</v>
      </c>
      <c r="O75" s="375">
        <f t="shared" si="57"/>
        <v>0</v>
      </c>
      <c r="P75" s="422">
        <f t="shared" si="57"/>
        <v>0</v>
      </c>
    </row>
    <row r="76" spans="2:16" s="396" customFormat="1">
      <c r="B76" s="378">
        <f t="shared" si="44"/>
        <v>10</v>
      </c>
      <c r="C76" s="373" t="s">
        <v>22</v>
      </c>
      <c r="D76" s="374" t="s">
        <v>303</v>
      </c>
      <c r="E76" s="375"/>
      <c r="F76" s="423"/>
      <c r="G76" s="420" t="s">
        <v>3</v>
      </c>
      <c r="H76" s="421">
        <f>E68*H69*E65</f>
        <v>0</v>
      </c>
      <c r="I76" s="375">
        <f t="shared" ref="I76:P76" si="58">F68*I69*F65</f>
        <v>0</v>
      </c>
      <c r="J76" s="375">
        <f t="shared" si="58"/>
        <v>0</v>
      </c>
      <c r="K76" s="375">
        <f t="shared" si="58"/>
        <v>0</v>
      </c>
      <c r="L76" s="375">
        <f t="shared" si="58"/>
        <v>0</v>
      </c>
      <c r="M76" s="375">
        <f t="shared" si="58"/>
        <v>0</v>
      </c>
      <c r="N76" s="375">
        <f t="shared" si="58"/>
        <v>0</v>
      </c>
      <c r="O76" s="375">
        <f t="shared" si="58"/>
        <v>0</v>
      </c>
      <c r="P76" s="422">
        <f t="shared" si="58"/>
        <v>0</v>
      </c>
    </row>
    <row r="77" spans="2:16" s="396" customFormat="1">
      <c r="B77" s="378">
        <f t="shared" si="44"/>
        <v>11</v>
      </c>
      <c r="C77" s="373" t="s">
        <v>23</v>
      </c>
      <c r="D77" s="374" t="s">
        <v>303</v>
      </c>
      <c r="E77" s="375"/>
      <c r="F77" s="375"/>
      <c r="G77" s="423"/>
      <c r="H77" s="420" t="s">
        <v>3</v>
      </c>
      <c r="I77" s="421">
        <f>E68*I69*E65</f>
        <v>0</v>
      </c>
      <c r="J77" s="375">
        <f t="shared" ref="J77:P77" si="59">F68*J69*F65</f>
        <v>0</v>
      </c>
      <c r="K77" s="375">
        <f t="shared" si="59"/>
        <v>0</v>
      </c>
      <c r="L77" s="375">
        <f t="shared" si="59"/>
        <v>0</v>
      </c>
      <c r="M77" s="375">
        <f t="shared" si="59"/>
        <v>0</v>
      </c>
      <c r="N77" s="375">
        <f t="shared" si="59"/>
        <v>0</v>
      </c>
      <c r="O77" s="375">
        <f t="shared" si="59"/>
        <v>0</v>
      </c>
      <c r="P77" s="422">
        <f t="shared" si="59"/>
        <v>0</v>
      </c>
    </row>
    <row r="78" spans="2:16" s="396" customFormat="1">
      <c r="B78" s="378">
        <f t="shared" si="44"/>
        <v>12</v>
      </c>
      <c r="C78" s="373" t="s">
        <v>24</v>
      </c>
      <c r="D78" s="374" t="s">
        <v>303</v>
      </c>
      <c r="E78" s="375"/>
      <c r="F78" s="375"/>
      <c r="G78" s="375"/>
      <c r="H78" s="423"/>
      <c r="I78" s="420" t="s">
        <v>3</v>
      </c>
      <c r="J78" s="421">
        <f>E68*J69*E65</f>
        <v>0</v>
      </c>
      <c r="K78" s="375">
        <f t="shared" ref="K78:P78" si="60">F68*K69*F65</f>
        <v>0</v>
      </c>
      <c r="L78" s="375">
        <f t="shared" si="60"/>
        <v>0</v>
      </c>
      <c r="M78" s="375">
        <f t="shared" si="60"/>
        <v>0</v>
      </c>
      <c r="N78" s="375">
        <f t="shared" si="60"/>
        <v>0</v>
      </c>
      <c r="O78" s="375">
        <f t="shared" si="60"/>
        <v>0</v>
      </c>
      <c r="P78" s="422">
        <f t="shared" si="60"/>
        <v>0</v>
      </c>
    </row>
    <row r="79" spans="2:16" s="396" customFormat="1">
      <c r="B79" s="378">
        <f t="shared" si="44"/>
        <v>13</v>
      </c>
      <c r="C79" s="373" t="s">
        <v>25</v>
      </c>
      <c r="D79" s="374" t="s">
        <v>303</v>
      </c>
      <c r="E79" s="375"/>
      <c r="F79" s="375"/>
      <c r="G79" s="375"/>
      <c r="H79" s="375"/>
      <c r="I79" s="423"/>
      <c r="J79" s="420" t="s">
        <v>3</v>
      </c>
      <c r="K79" s="421">
        <f>E68*K69*E65</f>
        <v>0</v>
      </c>
      <c r="L79" s="375">
        <f t="shared" ref="L79:P79" si="61">F68*L69*F65</f>
        <v>0</v>
      </c>
      <c r="M79" s="375">
        <f t="shared" si="61"/>
        <v>0</v>
      </c>
      <c r="N79" s="375">
        <f t="shared" si="61"/>
        <v>0</v>
      </c>
      <c r="O79" s="375">
        <f t="shared" si="61"/>
        <v>0</v>
      </c>
      <c r="P79" s="422">
        <f t="shared" si="61"/>
        <v>0</v>
      </c>
    </row>
    <row r="80" spans="2:16" s="396" customFormat="1">
      <c r="B80" s="378">
        <f t="shared" si="44"/>
        <v>14</v>
      </c>
      <c r="C80" s="373" t="s">
        <v>26</v>
      </c>
      <c r="D80" s="374" t="s">
        <v>303</v>
      </c>
      <c r="E80" s="375"/>
      <c r="F80" s="375"/>
      <c r="G80" s="375"/>
      <c r="H80" s="375"/>
      <c r="I80" s="375"/>
      <c r="J80" s="423"/>
      <c r="K80" s="420" t="s">
        <v>3</v>
      </c>
      <c r="L80" s="421">
        <f>E68*L69*E65</f>
        <v>0</v>
      </c>
      <c r="M80" s="375">
        <f t="shared" ref="M80:P80" si="62">F68*M69*F65</f>
        <v>0</v>
      </c>
      <c r="N80" s="375">
        <f t="shared" si="62"/>
        <v>0</v>
      </c>
      <c r="O80" s="375">
        <f t="shared" si="62"/>
        <v>0</v>
      </c>
      <c r="P80" s="422">
        <f t="shared" si="62"/>
        <v>0</v>
      </c>
    </row>
    <row r="81" spans="2:16" s="396" customFormat="1">
      <c r="B81" s="378">
        <f t="shared" si="44"/>
        <v>15</v>
      </c>
      <c r="C81" s="373" t="s">
        <v>27</v>
      </c>
      <c r="D81" s="374" t="s">
        <v>303</v>
      </c>
      <c r="E81" s="375"/>
      <c r="F81" s="375"/>
      <c r="G81" s="375"/>
      <c r="H81" s="375"/>
      <c r="I81" s="375"/>
      <c r="J81" s="375"/>
      <c r="K81" s="423"/>
      <c r="L81" s="420" t="s">
        <v>3</v>
      </c>
      <c r="M81" s="421">
        <f>E68*M69*E65</f>
        <v>0</v>
      </c>
      <c r="N81" s="375">
        <f t="shared" ref="N81:P81" si="63">F68*N69*F65</f>
        <v>0</v>
      </c>
      <c r="O81" s="375">
        <f t="shared" si="63"/>
        <v>0</v>
      </c>
      <c r="P81" s="422">
        <f t="shared" si="63"/>
        <v>0</v>
      </c>
    </row>
    <row r="82" spans="2:16" s="396" customFormat="1" ht="12.6" thickBot="1">
      <c r="B82" s="388">
        <f t="shared" si="44"/>
        <v>16</v>
      </c>
      <c r="C82" s="389" t="s">
        <v>28</v>
      </c>
      <c r="D82" s="424" t="s">
        <v>303</v>
      </c>
      <c r="E82" s="391"/>
      <c r="F82" s="391"/>
      <c r="G82" s="391"/>
      <c r="H82" s="391"/>
      <c r="I82" s="391"/>
      <c r="J82" s="391"/>
      <c r="K82" s="391"/>
      <c r="L82" s="425"/>
      <c r="M82" s="426" t="s">
        <v>3</v>
      </c>
      <c r="N82" s="427">
        <f>E68*N69*E65</f>
        <v>0</v>
      </c>
      <c r="O82" s="427">
        <f>F68*O69*F65</f>
        <v>0</v>
      </c>
      <c r="P82" s="392">
        <f>G68*P69*G65</f>
        <v>0</v>
      </c>
    </row>
    <row r="83" spans="2:16" s="244" customFormat="1" ht="12.6" thickBot="1">
      <c r="B83" s="257"/>
      <c r="E83" s="357"/>
      <c r="F83" s="357"/>
      <c r="G83" s="357"/>
      <c r="H83" s="357"/>
      <c r="I83" s="357"/>
      <c r="J83" s="357"/>
      <c r="K83" s="357"/>
      <c r="L83" s="357"/>
      <c r="M83" s="357"/>
      <c r="N83" s="357"/>
      <c r="O83" s="357"/>
      <c r="P83" s="357" t="s">
        <v>165</v>
      </c>
    </row>
    <row r="84" spans="2:16" s="244" customFormat="1" ht="12.6" thickBot="1">
      <c r="B84" s="380"/>
      <c r="C84" s="381" t="s">
        <v>40</v>
      </c>
      <c r="D84" s="382"/>
      <c r="E84" s="428">
        <f>SUM(E85:E94)</f>
        <v>0</v>
      </c>
      <c r="F84" s="428" t="e">
        <f t="shared" ref="F84:O84" si="64">SUM(F85:F94)</f>
        <v>#DIV/0!</v>
      </c>
      <c r="G84" s="428" t="e">
        <f t="shared" si="64"/>
        <v>#DIV/0!</v>
      </c>
      <c r="H84" s="428" t="e">
        <f t="shared" si="64"/>
        <v>#DIV/0!</v>
      </c>
      <c r="I84" s="428" t="e">
        <f t="shared" si="64"/>
        <v>#DIV/0!</v>
      </c>
      <c r="J84" s="428" t="e">
        <f t="shared" si="64"/>
        <v>#DIV/0!</v>
      </c>
      <c r="K84" s="428" t="e">
        <f t="shared" si="64"/>
        <v>#DIV/0!</v>
      </c>
      <c r="L84" s="428" t="e">
        <f t="shared" si="64"/>
        <v>#DIV/0!</v>
      </c>
      <c r="M84" s="428" t="e">
        <f t="shared" si="64"/>
        <v>#DIV/0!</v>
      </c>
      <c r="N84" s="428" t="e">
        <f t="shared" si="64"/>
        <v>#DIV/0!</v>
      </c>
      <c r="O84" s="428" t="e">
        <f t="shared" si="64"/>
        <v>#DIV/0!</v>
      </c>
      <c r="P84" s="429" t="e">
        <f t="shared" ref="P84" si="65">SUM(P85:P94)</f>
        <v>#DIV/0!</v>
      </c>
    </row>
    <row r="85" spans="2:16" s="244" customFormat="1">
      <c r="B85" s="430">
        <f t="shared" ref="B85:B94" si="66">B84+1</f>
        <v>1</v>
      </c>
      <c r="C85" s="431" t="s">
        <v>19</v>
      </c>
      <c r="D85" s="432" t="s">
        <v>303</v>
      </c>
      <c r="E85" s="433">
        <f t="shared" ref="E85:O85" si="67">E71*E269*12/10^5</f>
        <v>0</v>
      </c>
      <c r="F85" s="434" t="e">
        <f t="shared" si="67"/>
        <v>#DIV/0!</v>
      </c>
      <c r="G85" s="434" t="e">
        <f t="shared" si="67"/>
        <v>#DIV/0!</v>
      </c>
      <c r="H85" s="434" t="e">
        <f t="shared" si="67"/>
        <v>#DIV/0!</v>
      </c>
      <c r="I85" s="434" t="e">
        <f t="shared" si="67"/>
        <v>#DIV/0!</v>
      </c>
      <c r="J85" s="434" t="e">
        <f t="shared" si="67"/>
        <v>#DIV/0!</v>
      </c>
      <c r="K85" s="434" t="e">
        <f t="shared" si="67"/>
        <v>#DIV/0!</v>
      </c>
      <c r="L85" s="434" t="e">
        <f t="shared" si="67"/>
        <v>#DIV/0!</v>
      </c>
      <c r="M85" s="434" t="e">
        <f t="shared" si="67"/>
        <v>#DIV/0!</v>
      </c>
      <c r="N85" s="434" t="e">
        <f t="shared" si="67"/>
        <v>#DIV/0!</v>
      </c>
      <c r="O85" s="434" t="e">
        <f t="shared" si="67"/>
        <v>#DIV/0!</v>
      </c>
      <c r="P85" s="435" t="e">
        <f t="shared" ref="P85" si="68">P71*P269*12/10^5</f>
        <v>#DIV/0!</v>
      </c>
    </row>
    <row r="86" spans="2:16" s="244" customFormat="1">
      <c r="B86" s="378">
        <f>B85+1</f>
        <v>2</v>
      </c>
      <c r="C86" s="373" t="s">
        <v>20</v>
      </c>
      <c r="D86" s="374" t="s">
        <v>303</v>
      </c>
      <c r="E86" s="410"/>
      <c r="F86" s="411">
        <f t="shared" ref="F86:O86" si="69">F74*F270*12/10^5</f>
        <v>0</v>
      </c>
      <c r="G86" s="411" t="e">
        <f t="shared" si="69"/>
        <v>#DIV/0!</v>
      </c>
      <c r="H86" s="411" t="e">
        <f t="shared" si="69"/>
        <v>#DIV/0!</v>
      </c>
      <c r="I86" s="411" t="e">
        <f t="shared" si="69"/>
        <v>#DIV/0!</v>
      </c>
      <c r="J86" s="411" t="e">
        <f t="shared" si="69"/>
        <v>#DIV/0!</v>
      </c>
      <c r="K86" s="411" t="e">
        <f t="shared" si="69"/>
        <v>#DIV/0!</v>
      </c>
      <c r="L86" s="411" t="e">
        <f t="shared" si="69"/>
        <v>#DIV/0!</v>
      </c>
      <c r="M86" s="411" t="e">
        <f t="shared" si="69"/>
        <v>#DIV/0!</v>
      </c>
      <c r="N86" s="411" t="e">
        <f t="shared" si="69"/>
        <v>#DIV/0!</v>
      </c>
      <c r="O86" s="411" t="e">
        <f t="shared" si="69"/>
        <v>#DIV/0!</v>
      </c>
      <c r="P86" s="412" t="e">
        <f t="shared" ref="P86" si="70">P74*P270*12/10^5</f>
        <v>#DIV/0!</v>
      </c>
    </row>
    <row r="87" spans="2:16" s="244" customFormat="1">
      <c r="B87" s="378">
        <f t="shared" si="66"/>
        <v>3</v>
      </c>
      <c r="C87" s="373" t="s">
        <v>21</v>
      </c>
      <c r="D87" s="374" t="s">
        <v>303</v>
      </c>
      <c r="E87" s="410"/>
      <c r="F87" s="411"/>
      <c r="G87" s="411">
        <f t="shared" ref="G87:O87" si="71">G75*G271*12/10^5</f>
        <v>0</v>
      </c>
      <c r="H87" s="411" t="e">
        <f t="shared" si="71"/>
        <v>#DIV/0!</v>
      </c>
      <c r="I87" s="411" t="e">
        <f t="shared" si="71"/>
        <v>#DIV/0!</v>
      </c>
      <c r="J87" s="411" t="e">
        <f t="shared" si="71"/>
        <v>#DIV/0!</v>
      </c>
      <c r="K87" s="411" t="e">
        <f t="shared" si="71"/>
        <v>#DIV/0!</v>
      </c>
      <c r="L87" s="411" t="e">
        <f t="shared" si="71"/>
        <v>#DIV/0!</v>
      </c>
      <c r="M87" s="411" t="e">
        <f t="shared" si="71"/>
        <v>#DIV/0!</v>
      </c>
      <c r="N87" s="411" t="e">
        <f t="shared" si="71"/>
        <v>#DIV/0!</v>
      </c>
      <c r="O87" s="411" t="e">
        <f t="shared" si="71"/>
        <v>#DIV/0!</v>
      </c>
      <c r="P87" s="412" t="e">
        <f t="shared" ref="P87" si="72">P75*P271*12/10^5</f>
        <v>#DIV/0!</v>
      </c>
    </row>
    <row r="88" spans="2:16" s="244" customFormat="1">
      <c r="B88" s="378">
        <f t="shared" si="66"/>
        <v>4</v>
      </c>
      <c r="C88" s="373" t="s">
        <v>22</v>
      </c>
      <c r="D88" s="374" t="s">
        <v>303</v>
      </c>
      <c r="E88" s="410"/>
      <c r="F88" s="411"/>
      <c r="G88" s="411"/>
      <c r="H88" s="411">
        <f t="shared" ref="H88:O88" si="73">H76*H272*12/10^5</f>
        <v>0</v>
      </c>
      <c r="I88" s="411" t="e">
        <f t="shared" si="73"/>
        <v>#DIV/0!</v>
      </c>
      <c r="J88" s="411" t="e">
        <f t="shared" si="73"/>
        <v>#DIV/0!</v>
      </c>
      <c r="K88" s="411" t="e">
        <f t="shared" si="73"/>
        <v>#DIV/0!</v>
      </c>
      <c r="L88" s="411" t="e">
        <f t="shared" si="73"/>
        <v>#DIV/0!</v>
      </c>
      <c r="M88" s="411" t="e">
        <f t="shared" si="73"/>
        <v>#DIV/0!</v>
      </c>
      <c r="N88" s="411" t="e">
        <f t="shared" si="73"/>
        <v>#DIV/0!</v>
      </c>
      <c r="O88" s="411" t="e">
        <f t="shared" si="73"/>
        <v>#DIV/0!</v>
      </c>
      <c r="P88" s="412" t="e">
        <f t="shared" ref="P88" si="74">P76*P272*12/10^5</f>
        <v>#DIV/0!</v>
      </c>
    </row>
    <row r="89" spans="2:16" s="244" customFormat="1">
      <c r="B89" s="378">
        <f t="shared" si="66"/>
        <v>5</v>
      </c>
      <c r="C89" s="373" t="s">
        <v>23</v>
      </c>
      <c r="D89" s="374" t="s">
        <v>303</v>
      </c>
      <c r="E89" s="410"/>
      <c r="F89" s="411"/>
      <c r="G89" s="411"/>
      <c r="H89" s="411"/>
      <c r="I89" s="411">
        <f t="shared" ref="I89:O89" si="75">I77*I273*12/10^5</f>
        <v>0</v>
      </c>
      <c r="J89" s="411" t="e">
        <f t="shared" si="75"/>
        <v>#DIV/0!</v>
      </c>
      <c r="K89" s="411" t="e">
        <f t="shared" si="75"/>
        <v>#DIV/0!</v>
      </c>
      <c r="L89" s="411" t="e">
        <f t="shared" si="75"/>
        <v>#DIV/0!</v>
      </c>
      <c r="M89" s="411" t="e">
        <f t="shared" si="75"/>
        <v>#DIV/0!</v>
      </c>
      <c r="N89" s="411" t="e">
        <f t="shared" si="75"/>
        <v>#DIV/0!</v>
      </c>
      <c r="O89" s="411" t="e">
        <f t="shared" si="75"/>
        <v>#DIV/0!</v>
      </c>
      <c r="P89" s="412" t="e">
        <f t="shared" ref="P89" si="76">P77*P273*12/10^5</f>
        <v>#DIV/0!</v>
      </c>
    </row>
    <row r="90" spans="2:16" s="244" customFormat="1">
      <c r="B90" s="378">
        <f t="shared" si="66"/>
        <v>6</v>
      </c>
      <c r="C90" s="373" t="s">
        <v>24</v>
      </c>
      <c r="D90" s="374" t="s">
        <v>303</v>
      </c>
      <c r="E90" s="410"/>
      <c r="F90" s="411"/>
      <c r="G90" s="411"/>
      <c r="H90" s="411"/>
      <c r="I90" s="411"/>
      <c r="J90" s="411">
        <f t="shared" ref="J90:O90" si="77">J78*J274*12/10^5</f>
        <v>0</v>
      </c>
      <c r="K90" s="411">
        <f t="shared" si="77"/>
        <v>0</v>
      </c>
      <c r="L90" s="411">
        <f t="shared" si="77"/>
        <v>0</v>
      </c>
      <c r="M90" s="411">
        <f t="shared" si="77"/>
        <v>0</v>
      </c>
      <c r="N90" s="411">
        <f t="shared" si="77"/>
        <v>0</v>
      </c>
      <c r="O90" s="411">
        <f t="shared" si="77"/>
        <v>0</v>
      </c>
      <c r="P90" s="412">
        <f t="shared" ref="P90" si="78">P78*P274*12/10^5</f>
        <v>0</v>
      </c>
    </row>
    <row r="91" spans="2:16" s="244" customFormat="1">
      <c r="B91" s="378">
        <f t="shared" si="66"/>
        <v>7</v>
      </c>
      <c r="C91" s="373" t="s">
        <v>25</v>
      </c>
      <c r="D91" s="374" t="s">
        <v>303</v>
      </c>
      <c r="E91" s="410"/>
      <c r="F91" s="411"/>
      <c r="G91" s="411"/>
      <c r="H91" s="411"/>
      <c r="I91" s="411"/>
      <c r="J91" s="411"/>
      <c r="K91" s="411">
        <f t="shared" ref="K91:P91" si="79">K79*K275*12/10^5</f>
        <v>0</v>
      </c>
      <c r="L91" s="411">
        <f t="shared" si="79"/>
        <v>0</v>
      </c>
      <c r="M91" s="411">
        <f t="shared" si="79"/>
        <v>0</v>
      </c>
      <c r="N91" s="411">
        <f t="shared" si="79"/>
        <v>0</v>
      </c>
      <c r="O91" s="411">
        <f t="shared" si="79"/>
        <v>0</v>
      </c>
      <c r="P91" s="412">
        <f t="shared" si="79"/>
        <v>0</v>
      </c>
    </row>
    <row r="92" spans="2:16" s="244" customFormat="1">
      <c r="B92" s="378">
        <f t="shared" si="66"/>
        <v>8</v>
      </c>
      <c r="C92" s="373" t="s">
        <v>26</v>
      </c>
      <c r="D92" s="374" t="s">
        <v>303</v>
      </c>
      <c r="E92" s="410"/>
      <c r="F92" s="411"/>
      <c r="G92" s="411"/>
      <c r="H92" s="411"/>
      <c r="I92" s="411"/>
      <c r="J92" s="411"/>
      <c r="K92" s="411"/>
      <c r="L92" s="411">
        <f>L80*L276*12/10^5</f>
        <v>0</v>
      </c>
      <c r="M92" s="411">
        <f>M80*M276*12/10^5</f>
        <v>0</v>
      </c>
      <c r="N92" s="411">
        <f>N80*N276*12/10^5</f>
        <v>0</v>
      </c>
      <c r="O92" s="411">
        <f>O80*O276*12/10^5</f>
        <v>0</v>
      </c>
      <c r="P92" s="412">
        <f>P80*P276*12/10^5</f>
        <v>0</v>
      </c>
    </row>
    <row r="93" spans="2:16" s="244" customFormat="1">
      <c r="B93" s="378">
        <f t="shared" si="66"/>
        <v>9</v>
      </c>
      <c r="C93" s="373" t="s">
        <v>27</v>
      </c>
      <c r="D93" s="374" t="s">
        <v>303</v>
      </c>
      <c r="E93" s="410"/>
      <c r="F93" s="411"/>
      <c r="G93" s="411"/>
      <c r="H93" s="411"/>
      <c r="I93" s="411"/>
      <c r="J93" s="411"/>
      <c r="K93" s="411"/>
      <c r="L93" s="411"/>
      <c r="M93" s="411">
        <f>M81*M277*12/10^5</f>
        <v>0</v>
      </c>
      <c r="N93" s="411">
        <f>N81*N277*12/10^5</f>
        <v>0</v>
      </c>
      <c r="O93" s="411">
        <f>O81*O277*12/10^5</f>
        <v>0</v>
      </c>
      <c r="P93" s="412">
        <f>P81*P277*12/10^5</f>
        <v>0</v>
      </c>
    </row>
    <row r="94" spans="2:16" s="244" customFormat="1" ht="12.6" thickBot="1">
      <c r="B94" s="388">
        <f t="shared" si="66"/>
        <v>10</v>
      </c>
      <c r="C94" s="389" t="s">
        <v>28</v>
      </c>
      <c r="D94" s="424" t="s">
        <v>303</v>
      </c>
      <c r="E94" s="427"/>
      <c r="F94" s="436"/>
      <c r="G94" s="436"/>
      <c r="H94" s="436"/>
      <c r="I94" s="436"/>
      <c r="J94" s="436"/>
      <c r="K94" s="436"/>
      <c r="L94" s="436"/>
      <c r="M94" s="436"/>
      <c r="N94" s="436">
        <f>N82*N278*12/10^5</f>
        <v>0</v>
      </c>
      <c r="O94" s="436">
        <f>O82*O278*12/10^5</f>
        <v>0</v>
      </c>
      <c r="P94" s="437">
        <f>P82*P278*12/10^5</f>
        <v>0</v>
      </c>
    </row>
    <row r="95" spans="2:16" s="244" customFormat="1">
      <c r="B95" s="257"/>
      <c r="E95" s="357"/>
      <c r="F95" s="357"/>
      <c r="G95" s="357"/>
      <c r="H95" s="357"/>
      <c r="I95" s="357"/>
      <c r="J95" s="357"/>
      <c r="K95" s="357"/>
      <c r="L95" s="357"/>
      <c r="M95" s="357"/>
      <c r="N95" s="357"/>
      <c r="O95" s="357"/>
      <c r="P95" s="357"/>
    </row>
    <row r="96" spans="2:16" s="244" customFormat="1">
      <c r="B96" s="257"/>
      <c r="E96" s="357"/>
      <c r="F96" s="357"/>
      <c r="G96" s="357"/>
      <c r="H96" s="357"/>
      <c r="I96" s="357"/>
      <c r="J96" s="357"/>
      <c r="K96" s="357"/>
      <c r="L96" s="357"/>
      <c r="M96" s="357"/>
      <c r="N96" s="357"/>
      <c r="O96" s="357"/>
      <c r="P96" s="357"/>
    </row>
    <row r="97" spans="2:16" s="244" customFormat="1">
      <c r="B97" s="257"/>
      <c r="E97" s="357"/>
      <c r="F97" s="357"/>
      <c r="G97" s="357"/>
      <c r="H97" s="357"/>
      <c r="I97" s="357"/>
      <c r="J97" s="357"/>
      <c r="K97" s="357"/>
      <c r="L97" s="357"/>
      <c r="M97" s="357"/>
      <c r="N97" s="357"/>
      <c r="O97" s="357"/>
      <c r="P97" s="357"/>
    </row>
    <row r="98" spans="2:16" s="244" customFormat="1">
      <c r="B98" s="257"/>
      <c r="E98" s="357"/>
      <c r="F98" s="357"/>
      <c r="G98" s="357"/>
      <c r="H98" s="357"/>
      <c r="I98" s="357"/>
      <c r="J98" s="357"/>
      <c r="K98" s="357"/>
      <c r="L98" s="357"/>
      <c r="M98" s="357"/>
      <c r="N98" s="357"/>
      <c r="O98" s="357"/>
      <c r="P98" s="357"/>
    </row>
    <row r="99" spans="2:16" s="244" customFormat="1" ht="12.6" thickBot="1">
      <c r="B99" s="387" t="s">
        <v>41</v>
      </c>
      <c r="E99" s="357"/>
      <c r="F99" s="357"/>
      <c r="G99" s="357"/>
      <c r="H99" s="357"/>
      <c r="I99" s="357"/>
      <c r="J99" s="357"/>
      <c r="K99" s="357"/>
      <c r="L99" s="357"/>
      <c r="M99" s="357"/>
      <c r="N99" s="357"/>
      <c r="O99" s="357"/>
      <c r="P99" s="357"/>
    </row>
    <row r="100" spans="2:16" s="244" customFormat="1">
      <c r="B100" s="368" t="s">
        <v>0</v>
      </c>
      <c r="C100" s="369" t="s">
        <v>1</v>
      </c>
      <c r="D100" s="369"/>
      <c r="E100" s="370" t="s">
        <v>3</v>
      </c>
      <c r="F100" s="370" t="s">
        <v>4</v>
      </c>
      <c r="G100" s="370" t="s">
        <v>5</v>
      </c>
      <c r="H100" s="370" t="s">
        <v>6</v>
      </c>
      <c r="I100" s="370" t="s">
        <v>7</v>
      </c>
      <c r="J100" s="370" t="s">
        <v>8</v>
      </c>
      <c r="K100" s="370" t="s">
        <v>9</v>
      </c>
      <c r="L100" s="370" t="s">
        <v>10</v>
      </c>
      <c r="M100" s="370" t="s">
        <v>11</v>
      </c>
      <c r="N100" s="370" t="s">
        <v>12</v>
      </c>
      <c r="O100" s="370" t="s">
        <v>13</v>
      </c>
      <c r="P100" s="371" t="s">
        <v>339</v>
      </c>
    </row>
    <row r="101" spans="2:16" s="244" customFormat="1" ht="12.6" thickBot="1">
      <c r="B101" s="388">
        <v>1</v>
      </c>
      <c r="C101" s="438" t="s">
        <v>45</v>
      </c>
      <c r="D101" s="438" t="s">
        <v>42</v>
      </c>
      <c r="E101" s="439">
        <f>'Assu Sum Mod A'!I10</f>
        <v>0</v>
      </c>
      <c r="F101" s="503">
        <f>E101</f>
        <v>0</v>
      </c>
      <c r="G101" s="503">
        <f t="shared" ref="G101:P101" si="80">F101</f>
        <v>0</v>
      </c>
      <c r="H101" s="503">
        <f t="shared" si="80"/>
        <v>0</v>
      </c>
      <c r="I101" s="503">
        <f t="shared" si="80"/>
        <v>0</v>
      </c>
      <c r="J101" s="503">
        <f t="shared" si="80"/>
        <v>0</v>
      </c>
      <c r="K101" s="503">
        <f t="shared" si="80"/>
        <v>0</v>
      </c>
      <c r="L101" s="503">
        <f t="shared" si="80"/>
        <v>0</v>
      </c>
      <c r="M101" s="503">
        <f t="shared" si="80"/>
        <v>0</v>
      </c>
      <c r="N101" s="503">
        <f t="shared" si="80"/>
        <v>0</v>
      </c>
      <c r="O101" s="503">
        <f t="shared" si="80"/>
        <v>0</v>
      </c>
      <c r="P101" s="504">
        <f t="shared" si="80"/>
        <v>0</v>
      </c>
    </row>
    <row r="102" spans="2:16" s="244" customFormat="1" ht="12.6" thickBot="1">
      <c r="B102" s="257"/>
      <c r="E102" s="357"/>
      <c r="F102" s="357"/>
      <c r="G102" s="357"/>
      <c r="H102" s="357"/>
      <c r="I102" s="357"/>
      <c r="J102" s="357"/>
      <c r="K102" s="357"/>
      <c r="L102" s="357"/>
      <c r="M102" s="357"/>
      <c r="N102" s="357"/>
      <c r="O102" s="357"/>
      <c r="P102" s="357" t="s">
        <v>165</v>
      </c>
    </row>
    <row r="103" spans="2:16" s="244" customFormat="1" ht="12.6" thickBot="1">
      <c r="B103" s="380"/>
      <c r="C103" s="381" t="s">
        <v>41</v>
      </c>
      <c r="D103" s="382"/>
      <c r="E103" s="383">
        <f>E84*E101</f>
        <v>0</v>
      </c>
      <c r="F103" s="383" t="e">
        <f t="shared" ref="F103:O103" si="81">F84*F101</f>
        <v>#DIV/0!</v>
      </c>
      <c r="G103" s="383" t="e">
        <f t="shared" si="81"/>
        <v>#DIV/0!</v>
      </c>
      <c r="H103" s="383" t="e">
        <f t="shared" si="81"/>
        <v>#DIV/0!</v>
      </c>
      <c r="I103" s="383" t="e">
        <f t="shared" si="81"/>
        <v>#DIV/0!</v>
      </c>
      <c r="J103" s="383" t="e">
        <f t="shared" si="81"/>
        <v>#DIV/0!</v>
      </c>
      <c r="K103" s="383" t="e">
        <f t="shared" si="81"/>
        <v>#DIV/0!</v>
      </c>
      <c r="L103" s="383" t="e">
        <f t="shared" si="81"/>
        <v>#DIV/0!</v>
      </c>
      <c r="M103" s="383" t="e">
        <f t="shared" si="81"/>
        <v>#DIV/0!</v>
      </c>
      <c r="N103" s="383" t="e">
        <f t="shared" si="81"/>
        <v>#DIV/0!</v>
      </c>
      <c r="O103" s="383" t="e">
        <f t="shared" si="81"/>
        <v>#DIV/0!</v>
      </c>
      <c r="P103" s="386" t="e">
        <f t="shared" ref="P103" si="82">P84*P101</f>
        <v>#DIV/0!</v>
      </c>
    </row>
    <row r="104" spans="2:16" s="244" customFormat="1">
      <c r="B104" s="257"/>
      <c r="E104" s="357"/>
      <c r="F104" s="357"/>
      <c r="G104" s="357"/>
      <c r="H104" s="357"/>
      <c r="I104" s="357"/>
      <c r="J104" s="357"/>
      <c r="K104" s="357"/>
      <c r="L104" s="357"/>
      <c r="M104" s="357"/>
      <c r="N104" s="357"/>
      <c r="O104" s="357"/>
      <c r="P104" s="357"/>
    </row>
    <row r="105" spans="2:16" s="244" customFormat="1">
      <c r="B105" s="257"/>
      <c r="E105" s="357"/>
      <c r="F105" s="357"/>
      <c r="G105" s="357"/>
      <c r="H105" s="357"/>
      <c r="I105" s="357"/>
      <c r="J105" s="357"/>
      <c r="K105" s="357"/>
      <c r="L105" s="357"/>
      <c r="M105" s="357"/>
      <c r="N105" s="357"/>
      <c r="O105" s="357"/>
      <c r="P105" s="357"/>
    </row>
    <row r="106" spans="2:16" s="244" customFormat="1">
      <c r="B106" s="257"/>
      <c r="E106" s="357"/>
      <c r="F106" s="357"/>
      <c r="G106" s="357"/>
      <c r="H106" s="357"/>
      <c r="I106" s="357"/>
      <c r="J106" s="357"/>
      <c r="K106" s="357"/>
      <c r="L106" s="357"/>
      <c r="M106" s="357"/>
      <c r="N106" s="357"/>
      <c r="O106" s="357"/>
      <c r="P106" s="357"/>
    </row>
    <row r="107" spans="2:16" s="244" customFormat="1">
      <c r="B107" s="257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</row>
    <row r="108" spans="2:16" s="244" customFormat="1">
      <c r="B108" s="257"/>
      <c r="E108" s="357"/>
      <c r="F108" s="357"/>
      <c r="G108" s="357"/>
      <c r="H108" s="357"/>
      <c r="I108" s="357"/>
      <c r="J108" s="357"/>
      <c r="K108" s="357"/>
      <c r="L108" s="357"/>
      <c r="M108" s="357"/>
      <c r="N108" s="357"/>
      <c r="O108" s="357"/>
      <c r="P108" s="357"/>
    </row>
    <row r="109" spans="2:16" s="244" customFormat="1" ht="12.6" thickBot="1">
      <c r="B109" s="387" t="s">
        <v>43</v>
      </c>
      <c r="E109" s="357"/>
      <c r="F109" s="357"/>
      <c r="G109" s="357"/>
      <c r="H109" s="357"/>
      <c r="I109" s="357"/>
      <c r="J109" s="357"/>
      <c r="K109" s="357"/>
      <c r="L109" s="357"/>
      <c r="M109" s="357"/>
      <c r="N109" s="357"/>
      <c r="O109" s="357"/>
      <c r="P109" s="357"/>
    </row>
    <row r="110" spans="2:16" s="244" customFormat="1">
      <c r="B110" s="368" t="s">
        <v>0</v>
      </c>
      <c r="C110" s="369" t="s">
        <v>1</v>
      </c>
      <c r="D110" s="369"/>
      <c r="E110" s="370" t="s">
        <v>3</v>
      </c>
      <c r="F110" s="370" t="s">
        <v>4</v>
      </c>
      <c r="G110" s="370" t="s">
        <v>5</v>
      </c>
      <c r="H110" s="370" t="s">
        <v>6</v>
      </c>
      <c r="I110" s="370" t="s">
        <v>7</v>
      </c>
      <c r="J110" s="370" t="s">
        <v>8</v>
      </c>
      <c r="K110" s="370" t="s">
        <v>9</v>
      </c>
      <c r="L110" s="370" t="s">
        <v>10</v>
      </c>
      <c r="M110" s="370" t="s">
        <v>11</v>
      </c>
      <c r="N110" s="370" t="s">
        <v>12</v>
      </c>
      <c r="O110" s="370" t="s">
        <v>13</v>
      </c>
      <c r="P110" s="371" t="s">
        <v>339</v>
      </c>
    </row>
    <row r="111" spans="2:16" s="244" customFormat="1">
      <c r="B111" s="378">
        <v>1</v>
      </c>
      <c r="C111" s="441" t="s">
        <v>44</v>
      </c>
      <c r="D111" s="441" t="s">
        <v>42</v>
      </c>
      <c r="E111" s="512">
        <f>'Assu Sum Mod A'!I11</f>
        <v>0</v>
      </c>
      <c r="F111" s="511">
        <f>E111</f>
        <v>0</v>
      </c>
      <c r="G111" s="511">
        <f>F111</f>
        <v>0</v>
      </c>
      <c r="H111" s="510">
        <f>G111+0.25%</f>
        <v>2.5000000000000001E-3</v>
      </c>
      <c r="I111" s="509">
        <f>H111</f>
        <v>2.5000000000000001E-3</v>
      </c>
      <c r="J111" s="510">
        <f>I111+0.25%</f>
        <v>5.0000000000000001E-3</v>
      </c>
      <c r="K111" s="509">
        <f>J111</f>
        <v>5.0000000000000001E-3</v>
      </c>
      <c r="L111" s="505">
        <f t="shared" ref="L111:P111" si="83">K111</f>
        <v>5.0000000000000001E-3</v>
      </c>
      <c r="M111" s="505">
        <f t="shared" si="83"/>
        <v>5.0000000000000001E-3</v>
      </c>
      <c r="N111" s="505">
        <f t="shared" si="83"/>
        <v>5.0000000000000001E-3</v>
      </c>
      <c r="O111" s="505">
        <f t="shared" si="83"/>
        <v>5.0000000000000001E-3</v>
      </c>
      <c r="P111" s="506">
        <f t="shared" si="83"/>
        <v>5.0000000000000001E-3</v>
      </c>
    </row>
    <row r="112" spans="2:16" s="244" customFormat="1">
      <c r="B112" s="378">
        <f>B111+1</f>
        <v>2</v>
      </c>
      <c r="C112" s="373" t="s">
        <v>90</v>
      </c>
      <c r="D112" s="441" t="s">
        <v>42</v>
      </c>
      <c r="E112" s="443" t="s">
        <v>3</v>
      </c>
      <c r="F112" s="505">
        <f>E111</f>
        <v>0</v>
      </c>
      <c r="G112" s="505">
        <f t="shared" ref="G112:P119" si="84">F111</f>
        <v>0</v>
      </c>
      <c r="H112" s="505">
        <f t="shared" si="84"/>
        <v>0</v>
      </c>
      <c r="I112" s="505">
        <f t="shared" si="84"/>
        <v>2.5000000000000001E-3</v>
      </c>
      <c r="J112" s="505">
        <f t="shared" si="84"/>
        <v>2.5000000000000001E-3</v>
      </c>
      <c r="K112" s="505">
        <f t="shared" si="84"/>
        <v>5.0000000000000001E-3</v>
      </c>
      <c r="L112" s="505">
        <f t="shared" si="84"/>
        <v>5.0000000000000001E-3</v>
      </c>
      <c r="M112" s="505">
        <f t="shared" si="84"/>
        <v>5.0000000000000001E-3</v>
      </c>
      <c r="N112" s="505">
        <f t="shared" si="84"/>
        <v>5.0000000000000001E-3</v>
      </c>
      <c r="O112" s="505">
        <f t="shared" si="84"/>
        <v>5.0000000000000001E-3</v>
      </c>
      <c r="P112" s="506">
        <f t="shared" si="84"/>
        <v>5.0000000000000001E-3</v>
      </c>
    </row>
    <row r="113" spans="2:16" s="244" customFormat="1">
      <c r="B113" s="378">
        <f t="shared" ref="B113:B120" si="85">B112+1</f>
        <v>3</v>
      </c>
      <c r="C113" s="373" t="s">
        <v>91</v>
      </c>
      <c r="D113" s="441" t="s">
        <v>42</v>
      </c>
      <c r="E113" s="443"/>
      <c r="F113" s="443" t="s">
        <v>3</v>
      </c>
      <c r="G113" s="505">
        <f>F112</f>
        <v>0</v>
      </c>
      <c r="H113" s="505">
        <f t="shared" si="84"/>
        <v>0</v>
      </c>
      <c r="I113" s="505">
        <f t="shared" si="84"/>
        <v>0</v>
      </c>
      <c r="J113" s="505">
        <f t="shared" si="84"/>
        <v>2.5000000000000001E-3</v>
      </c>
      <c r="K113" s="505">
        <f t="shared" si="84"/>
        <v>2.5000000000000001E-3</v>
      </c>
      <c r="L113" s="505">
        <f t="shared" si="84"/>
        <v>5.0000000000000001E-3</v>
      </c>
      <c r="M113" s="505">
        <f t="shared" si="84"/>
        <v>5.0000000000000001E-3</v>
      </c>
      <c r="N113" s="505">
        <f t="shared" si="84"/>
        <v>5.0000000000000001E-3</v>
      </c>
      <c r="O113" s="505">
        <f t="shared" si="84"/>
        <v>5.0000000000000001E-3</v>
      </c>
      <c r="P113" s="506">
        <f t="shared" si="84"/>
        <v>5.0000000000000001E-3</v>
      </c>
    </row>
    <row r="114" spans="2:16" s="244" customFormat="1">
      <c r="B114" s="378">
        <f t="shared" si="85"/>
        <v>4</v>
      </c>
      <c r="C114" s="373" t="s">
        <v>92</v>
      </c>
      <c r="D114" s="441" t="s">
        <v>42</v>
      </c>
      <c r="E114" s="443"/>
      <c r="F114" s="443"/>
      <c r="G114" s="443" t="s">
        <v>3</v>
      </c>
      <c r="H114" s="505">
        <f>G113</f>
        <v>0</v>
      </c>
      <c r="I114" s="505">
        <f t="shared" si="84"/>
        <v>0</v>
      </c>
      <c r="J114" s="505">
        <f t="shared" si="84"/>
        <v>0</v>
      </c>
      <c r="K114" s="505">
        <f t="shared" si="84"/>
        <v>2.5000000000000001E-3</v>
      </c>
      <c r="L114" s="505">
        <f t="shared" si="84"/>
        <v>2.5000000000000001E-3</v>
      </c>
      <c r="M114" s="505">
        <f t="shared" si="84"/>
        <v>5.0000000000000001E-3</v>
      </c>
      <c r="N114" s="505">
        <f t="shared" si="84"/>
        <v>5.0000000000000001E-3</v>
      </c>
      <c r="O114" s="505">
        <f t="shared" si="84"/>
        <v>5.0000000000000001E-3</v>
      </c>
      <c r="P114" s="506">
        <f t="shared" si="84"/>
        <v>5.0000000000000001E-3</v>
      </c>
    </row>
    <row r="115" spans="2:16" s="244" customFormat="1">
      <c r="B115" s="378">
        <f t="shared" si="85"/>
        <v>5</v>
      </c>
      <c r="C115" s="373" t="s">
        <v>93</v>
      </c>
      <c r="D115" s="441" t="s">
        <v>42</v>
      </c>
      <c r="E115" s="443"/>
      <c r="F115" s="443"/>
      <c r="G115" s="443"/>
      <c r="H115" s="443" t="s">
        <v>3</v>
      </c>
      <c r="I115" s="505">
        <f>H114</f>
        <v>0</v>
      </c>
      <c r="J115" s="505">
        <f t="shared" si="84"/>
        <v>0</v>
      </c>
      <c r="K115" s="505">
        <f t="shared" si="84"/>
        <v>0</v>
      </c>
      <c r="L115" s="505">
        <f t="shared" si="84"/>
        <v>2.5000000000000001E-3</v>
      </c>
      <c r="M115" s="505">
        <f t="shared" si="84"/>
        <v>2.5000000000000001E-3</v>
      </c>
      <c r="N115" s="505">
        <f t="shared" si="84"/>
        <v>5.0000000000000001E-3</v>
      </c>
      <c r="O115" s="505">
        <f t="shared" si="84"/>
        <v>5.0000000000000001E-3</v>
      </c>
      <c r="P115" s="506">
        <f t="shared" si="84"/>
        <v>5.0000000000000001E-3</v>
      </c>
    </row>
    <row r="116" spans="2:16" s="244" customFormat="1">
      <c r="B116" s="378">
        <f t="shared" si="85"/>
        <v>6</v>
      </c>
      <c r="C116" s="373" t="s">
        <v>94</v>
      </c>
      <c r="D116" s="441" t="s">
        <v>42</v>
      </c>
      <c r="E116" s="443"/>
      <c r="F116" s="443"/>
      <c r="G116" s="443"/>
      <c r="H116" s="443"/>
      <c r="I116" s="443" t="s">
        <v>3</v>
      </c>
      <c r="J116" s="505">
        <f>I115</f>
        <v>0</v>
      </c>
      <c r="K116" s="505">
        <f t="shared" si="84"/>
        <v>0</v>
      </c>
      <c r="L116" s="505">
        <f t="shared" si="84"/>
        <v>0</v>
      </c>
      <c r="M116" s="505">
        <f t="shared" si="84"/>
        <v>2.5000000000000001E-3</v>
      </c>
      <c r="N116" s="505">
        <f t="shared" si="84"/>
        <v>2.5000000000000001E-3</v>
      </c>
      <c r="O116" s="505">
        <f t="shared" si="84"/>
        <v>5.0000000000000001E-3</v>
      </c>
      <c r="P116" s="506">
        <f t="shared" si="84"/>
        <v>5.0000000000000001E-3</v>
      </c>
    </row>
    <row r="117" spans="2:16" s="244" customFormat="1">
      <c r="B117" s="378">
        <f t="shared" si="85"/>
        <v>7</v>
      </c>
      <c r="C117" s="373" t="s">
        <v>95</v>
      </c>
      <c r="D117" s="441" t="s">
        <v>42</v>
      </c>
      <c r="E117" s="443"/>
      <c r="F117" s="443"/>
      <c r="G117" s="443"/>
      <c r="H117" s="443"/>
      <c r="I117" s="443"/>
      <c r="J117" s="443" t="s">
        <v>3</v>
      </c>
      <c r="K117" s="505">
        <f>J116</f>
        <v>0</v>
      </c>
      <c r="L117" s="505">
        <f t="shared" si="84"/>
        <v>0</v>
      </c>
      <c r="M117" s="505">
        <f t="shared" si="84"/>
        <v>0</v>
      </c>
      <c r="N117" s="505">
        <f t="shared" si="84"/>
        <v>2.5000000000000001E-3</v>
      </c>
      <c r="O117" s="505">
        <f t="shared" si="84"/>
        <v>2.5000000000000001E-3</v>
      </c>
      <c r="P117" s="506">
        <f t="shared" si="84"/>
        <v>5.0000000000000001E-3</v>
      </c>
    </row>
    <row r="118" spans="2:16" s="244" customFormat="1">
      <c r="B118" s="378">
        <f t="shared" si="85"/>
        <v>8</v>
      </c>
      <c r="C118" s="373" t="s">
        <v>96</v>
      </c>
      <c r="D118" s="441" t="s">
        <v>42</v>
      </c>
      <c r="E118" s="443"/>
      <c r="F118" s="443"/>
      <c r="G118" s="443"/>
      <c r="H118" s="443"/>
      <c r="I118" s="443"/>
      <c r="J118" s="443"/>
      <c r="K118" s="443" t="s">
        <v>3</v>
      </c>
      <c r="L118" s="505">
        <f>K117</f>
        <v>0</v>
      </c>
      <c r="M118" s="505">
        <f t="shared" si="84"/>
        <v>0</v>
      </c>
      <c r="N118" s="505">
        <f t="shared" si="84"/>
        <v>0</v>
      </c>
      <c r="O118" s="505">
        <f t="shared" si="84"/>
        <v>2.5000000000000001E-3</v>
      </c>
      <c r="P118" s="506">
        <f t="shared" si="84"/>
        <v>2.5000000000000001E-3</v>
      </c>
    </row>
    <row r="119" spans="2:16" s="244" customFormat="1">
      <c r="B119" s="378">
        <f t="shared" si="85"/>
        <v>9</v>
      </c>
      <c r="C119" s="373" t="s">
        <v>97</v>
      </c>
      <c r="D119" s="441" t="s">
        <v>42</v>
      </c>
      <c r="E119" s="443"/>
      <c r="F119" s="443"/>
      <c r="G119" s="443"/>
      <c r="H119" s="443"/>
      <c r="I119" s="443"/>
      <c r="J119" s="443"/>
      <c r="K119" s="443"/>
      <c r="L119" s="443" t="s">
        <v>3</v>
      </c>
      <c r="M119" s="505">
        <f>L118</f>
        <v>0</v>
      </c>
      <c r="N119" s="505">
        <f t="shared" si="84"/>
        <v>0</v>
      </c>
      <c r="O119" s="505">
        <f t="shared" si="84"/>
        <v>0</v>
      </c>
      <c r="P119" s="506">
        <f t="shared" si="84"/>
        <v>2.5000000000000001E-3</v>
      </c>
    </row>
    <row r="120" spans="2:16" s="244" customFormat="1" ht="12.6" thickBot="1">
      <c r="B120" s="388">
        <f t="shared" si="85"/>
        <v>10</v>
      </c>
      <c r="C120" s="389" t="s">
        <v>98</v>
      </c>
      <c r="D120" s="438" t="s">
        <v>42</v>
      </c>
      <c r="E120" s="444"/>
      <c r="F120" s="444"/>
      <c r="G120" s="444"/>
      <c r="H120" s="444"/>
      <c r="I120" s="444"/>
      <c r="J120" s="444"/>
      <c r="K120" s="444"/>
      <c r="L120" s="444"/>
      <c r="M120" s="444" t="s">
        <v>3</v>
      </c>
      <c r="N120" s="507">
        <f>M119</f>
        <v>0</v>
      </c>
      <c r="O120" s="507">
        <f>N119</f>
        <v>0</v>
      </c>
      <c r="P120" s="508">
        <f>O119</f>
        <v>0</v>
      </c>
    </row>
    <row r="121" spans="2:16" s="244" customFormat="1" ht="12.6" thickBot="1">
      <c r="B121" s="257"/>
      <c r="E121" s="357"/>
      <c r="F121" s="357"/>
      <c r="G121" s="357"/>
      <c r="H121" s="357"/>
      <c r="I121" s="357"/>
      <c r="J121" s="357"/>
      <c r="K121" s="357"/>
      <c r="L121" s="357"/>
      <c r="M121" s="357"/>
      <c r="N121" s="357"/>
      <c r="O121" s="357"/>
      <c r="P121" s="357" t="s">
        <v>165</v>
      </c>
    </row>
    <row r="122" spans="2:16" s="244" customFormat="1" ht="12.6" thickBot="1">
      <c r="B122" s="380"/>
      <c r="C122" s="381" t="s">
        <v>43</v>
      </c>
      <c r="D122" s="382"/>
      <c r="E122" s="428">
        <f>SUM(E123:E132)</f>
        <v>0</v>
      </c>
      <c r="F122" s="428" t="e">
        <f t="shared" ref="F122" si="86">SUM(F123:F132)</f>
        <v>#DIV/0!</v>
      </c>
      <c r="G122" s="428" t="e">
        <f t="shared" ref="G122" si="87">SUM(G123:G132)</f>
        <v>#DIV/0!</v>
      </c>
      <c r="H122" s="428" t="e">
        <f t="shared" ref="H122" si="88">SUM(H123:H132)</f>
        <v>#DIV/0!</v>
      </c>
      <c r="I122" s="428" t="e">
        <f t="shared" ref="I122" si="89">SUM(I123:I132)</f>
        <v>#DIV/0!</v>
      </c>
      <c r="J122" s="428" t="e">
        <f t="shared" ref="J122" si="90">SUM(J123:J132)</f>
        <v>#DIV/0!</v>
      </c>
      <c r="K122" s="428" t="e">
        <f t="shared" ref="K122" si="91">SUM(K123:K132)</f>
        <v>#DIV/0!</v>
      </c>
      <c r="L122" s="428" t="e">
        <f t="shared" ref="L122" si="92">SUM(L123:L132)</f>
        <v>#DIV/0!</v>
      </c>
      <c r="M122" s="428" t="e">
        <f t="shared" ref="M122" si="93">SUM(M123:M132)</f>
        <v>#DIV/0!</v>
      </c>
      <c r="N122" s="428" t="e">
        <f t="shared" ref="N122" si="94">SUM(N123:N132)</f>
        <v>#DIV/0!</v>
      </c>
      <c r="O122" s="428" t="e">
        <f t="shared" ref="O122:P122" si="95">SUM(O123:O132)</f>
        <v>#DIV/0!</v>
      </c>
      <c r="P122" s="429" t="e">
        <f t="shared" si="95"/>
        <v>#DIV/0!</v>
      </c>
    </row>
    <row r="123" spans="2:16" s="244" customFormat="1">
      <c r="B123" s="430">
        <f t="shared" ref="B123:B132" si="96">B122+1</f>
        <v>1</v>
      </c>
      <c r="C123" s="431" t="s">
        <v>166</v>
      </c>
      <c r="D123" s="432" t="s">
        <v>303</v>
      </c>
      <c r="E123" s="433">
        <f>E85*E111</f>
        <v>0</v>
      </c>
      <c r="F123" s="434" t="e">
        <f t="shared" ref="F123:O123" si="97">F85*F111</f>
        <v>#DIV/0!</v>
      </c>
      <c r="G123" s="434" t="e">
        <f t="shared" si="97"/>
        <v>#DIV/0!</v>
      </c>
      <c r="H123" s="434" t="e">
        <f t="shared" si="97"/>
        <v>#DIV/0!</v>
      </c>
      <c r="I123" s="434" t="e">
        <f t="shared" si="97"/>
        <v>#DIV/0!</v>
      </c>
      <c r="J123" s="434" t="e">
        <f t="shared" si="97"/>
        <v>#DIV/0!</v>
      </c>
      <c r="K123" s="434" t="e">
        <f t="shared" si="97"/>
        <v>#DIV/0!</v>
      </c>
      <c r="L123" s="434" t="e">
        <f t="shared" si="97"/>
        <v>#DIV/0!</v>
      </c>
      <c r="M123" s="434" t="e">
        <f t="shared" si="97"/>
        <v>#DIV/0!</v>
      </c>
      <c r="N123" s="434" t="e">
        <f t="shared" si="97"/>
        <v>#DIV/0!</v>
      </c>
      <c r="O123" s="434" t="e">
        <f t="shared" si="97"/>
        <v>#DIV/0!</v>
      </c>
      <c r="P123" s="435" t="e">
        <f t="shared" ref="P123" si="98">P85*P111</f>
        <v>#DIV/0!</v>
      </c>
    </row>
    <row r="124" spans="2:16" s="244" customFormat="1">
      <c r="B124" s="378">
        <f>B123+1</f>
        <v>2</v>
      </c>
      <c r="C124" s="373" t="s">
        <v>167</v>
      </c>
      <c r="D124" s="374" t="s">
        <v>303</v>
      </c>
      <c r="E124" s="410"/>
      <c r="F124" s="411">
        <f t="shared" ref="F124:O124" si="99">F86*F112</f>
        <v>0</v>
      </c>
      <c r="G124" s="411" t="e">
        <f t="shared" si="99"/>
        <v>#DIV/0!</v>
      </c>
      <c r="H124" s="411" t="e">
        <f t="shared" si="99"/>
        <v>#DIV/0!</v>
      </c>
      <c r="I124" s="411" t="e">
        <f t="shared" si="99"/>
        <v>#DIV/0!</v>
      </c>
      <c r="J124" s="411" t="e">
        <f t="shared" si="99"/>
        <v>#DIV/0!</v>
      </c>
      <c r="K124" s="411" t="e">
        <f t="shared" si="99"/>
        <v>#DIV/0!</v>
      </c>
      <c r="L124" s="411" t="e">
        <f t="shared" si="99"/>
        <v>#DIV/0!</v>
      </c>
      <c r="M124" s="411" t="e">
        <f t="shared" si="99"/>
        <v>#DIV/0!</v>
      </c>
      <c r="N124" s="411" t="e">
        <f t="shared" si="99"/>
        <v>#DIV/0!</v>
      </c>
      <c r="O124" s="411" t="e">
        <f t="shared" si="99"/>
        <v>#DIV/0!</v>
      </c>
      <c r="P124" s="412" t="e">
        <f t="shared" ref="P124" si="100">P86*P112</f>
        <v>#DIV/0!</v>
      </c>
    </row>
    <row r="125" spans="2:16" s="244" customFormat="1">
      <c r="B125" s="378">
        <f t="shared" si="96"/>
        <v>3</v>
      </c>
      <c r="C125" s="373" t="s">
        <v>168</v>
      </c>
      <c r="D125" s="374" t="s">
        <v>303</v>
      </c>
      <c r="E125" s="410"/>
      <c r="F125" s="411"/>
      <c r="G125" s="411">
        <f t="shared" ref="G125:O125" si="101">G87*G113</f>
        <v>0</v>
      </c>
      <c r="H125" s="411" t="e">
        <f t="shared" si="101"/>
        <v>#DIV/0!</v>
      </c>
      <c r="I125" s="411" t="e">
        <f t="shared" si="101"/>
        <v>#DIV/0!</v>
      </c>
      <c r="J125" s="411" t="e">
        <f t="shared" si="101"/>
        <v>#DIV/0!</v>
      </c>
      <c r="K125" s="411" t="e">
        <f t="shared" si="101"/>
        <v>#DIV/0!</v>
      </c>
      <c r="L125" s="411" t="e">
        <f t="shared" si="101"/>
        <v>#DIV/0!</v>
      </c>
      <c r="M125" s="411" t="e">
        <f t="shared" si="101"/>
        <v>#DIV/0!</v>
      </c>
      <c r="N125" s="411" t="e">
        <f t="shared" si="101"/>
        <v>#DIV/0!</v>
      </c>
      <c r="O125" s="411" t="e">
        <f t="shared" si="101"/>
        <v>#DIV/0!</v>
      </c>
      <c r="P125" s="412" t="e">
        <f t="shared" ref="P125" si="102">P87*P113</f>
        <v>#DIV/0!</v>
      </c>
    </row>
    <row r="126" spans="2:16" s="244" customFormat="1">
      <c r="B126" s="378">
        <f t="shared" si="96"/>
        <v>4</v>
      </c>
      <c r="C126" s="373" t="s">
        <v>169</v>
      </c>
      <c r="D126" s="374" t="s">
        <v>303</v>
      </c>
      <c r="E126" s="410"/>
      <c r="F126" s="411"/>
      <c r="G126" s="411"/>
      <c r="H126" s="411">
        <f t="shared" ref="H126:O126" si="103">H88*H114</f>
        <v>0</v>
      </c>
      <c r="I126" s="411" t="e">
        <f t="shared" si="103"/>
        <v>#DIV/0!</v>
      </c>
      <c r="J126" s="411" t="e">
        <f t="shared" si="103"/>
        <v>#DIV/0!</v>
      </c>
      <c r="K126" s="411" t="e">
        <f t="shared" si="103"/>
        <v>#DIV/0!</v>
      </c>
      <c r="L126" s="411" t="e">
        <f t="shared" si="103"/>
        <v>#DIV/0!</v>
      </c>
      <c r="M126" s="411" t="e">
        <f t="shared" si="103"/>
        <v>#DIV/0!</v>
      </c>
      <c r="N126" s="411" t="e">
        <f t="shared" si="103"/>
        <v>#DIV/0!</v>
      </c>
      <c r="O126" s="411" t="e">
        <f t="shared" si="103"/>
        <v>#DIV/0!</v>
      </c>
      <c r="P126" s="412" t="e">
        <f t="shared" ref="P126" si="104">P88*P114</f>
        <v>#DIV/0!</v>
      </c>
    </row>
    <row r="127" spans="2:16" s="244" customFormat="1">
      <c r="B127" s="378">
        <f t="shared" si="96"/>
        <v>5</v>
      </c>
      <c r="C127" s="373" t="s">
        <v>170</v>
      </c>
      <c r="D127" s="374" t="s">
        <v>303</v>
      </c>
      <c r="E127" s="410"/>
      <c r="F127" s="411"/>
      <c r="G127" s="411"/>
      <c r="H127" s="411"/>
      <c r="I127" s="411">
        <f t="shared" ref="I127:O127" si="105">I89*I115</f>
        <v>0</v>
      </c>
      <c r="J127" s="411" t="e">
        <f t="shared" si="105"/>
        <v>#DIV/0!</v>
      </c>
      <c r="K127" s="411" t="e">
        <f t="shared" si="105"/>
        <v>#DIV/0!</v>
      </c>
      <c r="L127" s="411" t="e">
        <f t="shared" si="105"/>
        <v>#DIV/0!</v>
      </c>
      <c r="M127" s="411" t="e">
        <f t="shared" si="105"/>
        <v>#DIV/0!</v>
      </c>
      <c r="N127" s="411" t="e">
        <f t="shared" si="105"/>
        <v>#DIV/0!</v>
      </c>
      <c r="O127" s="411" t="e">
        <f t="shared" si="105"/>
        <v>#DIV/0!</v>
      </c>
      <c r="P127" s="412" t="e">
        <f t="shared" ref="P127" si="106">P89*P115</f>
        <v>#DIV/0!</v>
      </c>
    </row>
    <row r="128" spans="2:16" s="244" customFormat="1">
      <c r="B128" s="378">
        <f t="shared" si="96"/>
        <v>6</v>
      </c>
      <c r="C128" s="373" t="s">
        <v>171</v>
      </c>
      <c r="D128" s="374" t="s">
        <v>303</v>
      </c>
      <c r="E128" s="410"/>
      <c r="F128" s="411"/>
      <c r="G128" s="411"/>
      <c r="H128" s="411"/>
      <c r="I128" s="411"/>
      <c r="J128" s="411">
        <f t="shared" ref="J128:O128" si="107">J90*J116</f>
        <v>0</v>
      </c>
      <c r="K128" s="411">
        <f t="shared" si="107"/>
        <v>0</v>
      </c>
      <c r="L128" s="411">
        <f t="shared" si="107"/>
        <v>0</v>
      </c>
      <c r="M128" s="411">
        <f t="shared" si="107"/>
        <v>0</v>
      </c>
      <c r="N128" s="411">
        <f t="shared" si="107"/>
        <v>0</v>
      </c>
      <c r="O128" s="411">
        <f t="shared" si="107"/>
        <v>0</v>
      </c>
      <c r="P128" s="412">
        <f t="shared" ref="P128" si="108">P90*P116</f>
        <v>0</v>
      </c>
    </row>
    <row r="129" spans="2:16" s="244" customFormat="1">
      <c r="B129" s="378">
        <f t="shared" si="96"/>
        <v>7</v>
      </c>
      <c r="C129" s="373" t="s">
        <v>172</v>
      </c>
      <c r="D129" s="374" t="s">
        <v>303</v>
      </c>
      <c r="E129" s="410"/>
      <c r="F129" s="411"/>
      <c r="G129" s="411"/>
      <c r="H129" s="411"/>
      <c r="I129" s="411"/>
      <c r="J129" s="411"/>
      <c r="K129" s="411">
        <f t="shared" ref="K129:O129" si="109">K91*K117</f>
        <v>0</v>
      </c>
      <c r="L129" s="411">
        <f t="shared" si="109"/>
        <v>0</v>
      </c>
      <c r="M129" s="411">
        <f t="shared" si="109"/>
        <v>0</v>
      </c>
      <c r="N129" s="411">
        <f t="shared" si="109"/>
        <v>0</v>
      </c>
      <c r="O129" s="411">
        <f t="shared" si="109"/>
        <v>0</v>
      </c>
      <c r="P129" s="412">
        <f t="shared" ref="P129" si="110">P91*P117</f>
        <v>0</v>
      </c>
    </row>
    <row r="130" spans="2:16" s="244" customFormat="1">
      <c r="B130" s="378">
        <f t="shared" si="96"/>
        <v>8</v>
      </c>
      <c r="C130" s="373" t="s">
        <v>173</v>
      </c>
      <c r="D130" s="374" t="s">
        <v>303</v>
      </c>
      <c r="E130" s="410"/>
      <c r="F130" s="411"/>
      <c r="G130" s="411"/>
      <c r="H130" s="411"/>
      <c r="I130" s="411"/>
      <c r="J130" s="411"/>
      <c r="K130" s="411"/>
      <c r="L130" s="411">
        <f t="shared" ref="L130:O130" si="111">L92*L118</f>
        <v>0</v>
      </c>
      <c r="M130" s="411">
        <f t="shared" si="111"/>
        <v>0</v>
      </c>
      <c r="N130" s="411">
        <f t="shared" si="111"/>
        <v>0</v>
      </c>
      <c r="O130" s="411">
        <f t="shared" si="111"/>
        <v>0</v>
      </c>
      <c r="P130" s="412">
        <f t="shared" ref="P130" si="112">P92*P118</f>
        <v>0</v>
      </c>
    </row>
    <row r="131" spans="2:16" s="244" customFormat="1">
      <c r="B131" s="378">
        <f t="shared" si="96"/>
        <v>9</v>
      </c>
      <c r="C131" s="373" t="s">
        <v>174</v>
      </c>
      <c r="D131" s="374" t="s">
        <v>303</v>
      </c>
      <c r="E131" s="410"/>
      <c r="F131" s="411"/>
      <c r="G131" s="411"/>
      <c r="H131" s="411"/>
      <c r="I131" s="411"/>
      <c r="J131" s="411"/>
      <c r="K131" s="411"/>
      <c r="L131" s="411"/>
      <c r="M131" s="411">
        <f t="shared" ref="M131:O131" si="113">M93*M119</f>
        <v>0</v>
      </c>
      <c r="N131" s="411">
        <f t="shared" si="113"/>
        <v>0</v>
      </c>
      <c r="O131" s="411">
        <f t="shared" si="113"/>
        <v>0</v>
      </c>
      <c r="P131" s="412">
        <f t="shared" ref="P131" si="114">P93*P119</f>
        <v>0</v>
      </c>
    </row>
    <row r="132" spans="2:16" s="244" customFormat="1" ht="12.6" thickBot="1">
      <c r="B132" s="388">
        <f t="shared" si="96"/>
        <v>10</v>
      </c>
      <c r="C132" s="389" t="s">
        <v>175</v>
      </c>
      <c r="D132" s="424" t="s">
        <v>303</v>
      </c>
      <c r="E132" s="427"/>
      <c r="F132" s="436"/>
      <c r="G132" s="436"/>
      <c r="H132" s="436"/>
      <c r="I132" s="436"/>
      <c r="J132" s="436"/>
      <c r="K132" s="436"/>
      <c r="L132" s="436"/>
      <c r="M132" s="436"/>
      <c r="N132" s="436">
        <f t="shared" ref="N132:O132" si="115">N94*N120</f>
        <v>0</v>
      </c>
      <c r="O132" s="436">
        <f t="shared" si="115"/>
        <v>0</v>
      </c>
      <c r="P132" s="437">
        <f t="shared" ref="P132" si="116">P94*P120</f>
        <v>0</v>
      </c>
    </row>
    <row r="133" spans="2:16" s="244" customFormat="1">
      <c r="B133" s="445"/>
      <c r="E133" s="446"/>
      <c r="F133" s="446"/>
      <c r="G133" s="446"/>
      <c r="H133" s="446"/>
      <c r="I133" s="446"/>
      <c r="J133" s="446"/>
      <c r="K133" s="446"/>
      <c r="L133" s="446"/>
      <c r="M133" s="446"/>
      <c r="N133" s="446"/>
      <c r="O133" s="446"/>
      <c r="P133" s="446"/>
    </row>
    <row r="134" spans="2:16" s="244" customFormat="1">
      <c r="B134" s="445"/>
      <c r="E134" s="446"/>
      <c r="F134" s="446"/>
      <c r="G134" s="446"/>
      <c r="H134" s="446"/>
      <c r="I134" s="446"/>
      <c r="J134" s="446"/>
      <c r="K134" s="446"/>
      <c r="L134" s="446"/>
      <c r="M134" s="446"/>
      <c r="N134" s="446"/>
      <c r="O134" s="446"/>
      <c r="P134" s="446"/>
    </row>
    <row r="135" spans="2:16" s="244" customFormat="1">
      <c r="B135" s="445"/>
      <c r="E135" s="446"/>
      <c r="F135" s="446"/>
      <c r="G135" s="446"/>
      <c r="H135" s="446"/>
      <c r="I135" s="446"/>
      <c r="J135" s="446"/>
      <c r="K135" s="446"/>
      <c r="L135" s="446"/>
      <c r="M135" s="446"/>
      <c r="N135" s="446"/>
      <c r="O135" s="446"/>
      <c r="P135" s="446"/>
    </row>
    <row r="136" spans="2:16" s="244" customFormat="1">
      <c r="B136" s="445"/>
      <c r="E136" s="446"/>
      <c r="F136" s="446"/>
      <c r="G136" s="446"/>
      <c r="H136" s="446"/>
      <c r="I136" s="446"/>
      <c r="J136" s="446"/>
      <c r="K136" s="446"/>
      <c r="L136" s="446"/>
      <c r="M136" s="446"/>
      <c r="N136" s="446"/>
      <c r="O136" s="446"/>
      <c r="P136" s="446"/>
    </row>
    <row r="137" spans="2:16" s="244" customFormat="1">
      <c r="B137" s="445"/>
      <c r="E137" s="446"/>
      <c r="F137" s="446"/>
      <c r="G137" s="446"/>
      <c r="H137" s="446"/>
      <c r="I137" s="446"/>
      <c r="J137" s="446"/>
      <c r="K137" s="446"/>
      <c r="L137" s="446"/>
      <c r="M137" s="446"/>
      <c r="N137" s="446"/>
      <c r="O137" s="446"/>
      <c r="P137" s="446"/>
    </row>
    <row r="138" spans="2:16" s="244" customFormat="1" ht="12.6" thickBot="1">
      <c r="B138" s="387" t="s">
        <v>47</v>
      </c>
      <c r="E138" s="357"/>
      <c r="F138" s="357"/>
      <c r="G138" s="357"/>
      <c r="H138" s="357"/>
      <c r="I138" s="357"/>
      <c r="J138" s="357"/>
      <c r="K138" s="357"/>
      <c r="L138" s="357"/>
      <c r="M138" s="357"/>
      <c r="N138" s="357"/>
      <c r="O138" s="357"/>
      <c r="P138" s="357"/>
    </row>
    <row r="139" spans="2:16" s="244" customFormat="1">
      <c r="B139" s="368" t="s">
        <v>0</v>
      </c>
      <c r="C139" s="369" t="s">
        <v>1</v>
      </c>
      <c r="D139" s="369"/>
      <c r="E139" s="370" t="s">
        <v>3</v>
      </c>
      <c r="F139" s="370" t="s">
        <v>4</v>
      </c>
      <c r="G139" s="370" t="s">
        <v>5</v>
      </c>
      <c r="H139" s="370" t="s">
        <v>6</v>
      </c>
      <c r="I139" s="370" t="s">
        <v>7</v>
      </c>
      <c r="J139" s="370" t="s">
        <v>8</v>
      </c>
      <c r="K139" s="370" t="s">
        <v>9</v>
      </c>
      <c r="L139" s="370" t="s">
        <v>10</v>
      </c>
      <c r="M139" s="370" t="s">
        <v>11</v>
      </c>
      <c r="N139" s="370" t="s">
        <v>12</v>
      </c>
      <c r="O139" s="370" t="s">
        <v>13</v>
      </c>
      <c r="P139" s="371" t="s">
        <v>339</v>
      </c>
    </row>
    <row r="140" spans="2:16" s="244" customFormat="1">
      <c r="B140" s="447"/>
      <c r="C140" s="441" t="s">
        <v>49</v>
      </c>
      <c r="D140" s="448" t="s">
        <v>303</v>
      </c>
      <c r="E140" s="449">
        <f>'Assu Sum Mod A'!I12*10^5</f>
        <v>0</v>
      </c>
      <c r="F140" s="633">
        <f>E140*(1+F141)</f>
        <v>0</v>
      </c>
      <c r="G140" s="633">
        <f t="shared" ref="G140:P140" si="117">F140*(1+G141)</f>
        <v>0</v>
      </c>
      <c r="H140" s="633">
        <f t="shared" si="117"/>
        <v>0</v>
      </c>
      <c r="I140" s="633">
        <f t="shared" si="117"/>
        <v>0</v>
      </c>
      <c r="J140" s="633">
        <f t="shared" si="117"/>
        <v>0</v>
      </c>
      <c r="K140" s="633">
        <f t="shared" si="117"/>
        <v>0</v>
      </c>
      <c r="L140" s="633">
        <f t="shared" si="117"/>
        <v>0</v>
      </c>
      <c r="M140" s="633">
        <f t="shared" si="117"/>
        <v>0</v>
      </c>
      <c r="N140" s="633">
        <f t="shared" si="117"/>
        <v>0</v>
      </c>
      <c r="O140" s="633">
        <f t="shared" si="117"/>
        <v>0</v>
      </c>
      <c r="P140" s="634">
        <f t="shared" si="117"/>
        <v>0</v>
      </c>
    </row>
    <row r="141" spans="2:16" s="244" customFormat="1">
      <c r="B141" s="378">
        <v>1</v>
      </c>
      <c r="C141" s="441" t="s">
        <v>48</v>
      </c>
      <c r="D141" s="441" t="s">
        <v>42</v>
      </c>
      <c r="E141" s="442"/>
      <c r="F141" s="639"/>
      <c r="G141" s="639"/>
      <c r="H141" s="511">
        <v>0.15</v>
      </c>
      <c r="I141" s="640"/>
      <c r="J141" s="639"/>
      <c r="K141" s="511">
        <v>0.15</v>
      </c>
      <c r="L141" s="641"/>
      <c r="M141" s="639"/>
      <c r="N141" s="511">
        <v>0.15</v>
      </c>
      <c r="O141" s="639"/>
      <c r="P141" s="642"/>
    </row>
    <row r="142" spans="2:16" s="244" customFormat="1" ht="12.6" thickBot="1">
      <c r="B142" s="388"/>
      <c r="C142" s="438" t="s">
        <v>59</v>
      </c>
      <c r="D142" s="438" t="s">
        <v>42</v>
      </c>
      <c r="E142" s="440"/>
      <c r="F142" s="503">
        <v>0.05</v>
      </c>
      <c r="G142" s="503">
        <v>0.05</v>
      </c>
      <c r="H142" s="503">
        <v>0.05</v>
      </c>
      <c r="I142" s="503">
        <v>0.05</v>
      </c>
      <c r="J142" s="503">
        <v>0.05</v>
      </c>
      <c r="K142" s="503">
        <v>0.05</v>
      </c>
      <c r="L142" s="503">
        <v>0.05</v>
      </c>
      <c r="M142" s="503">
        <v>0.05</v>
      </c>
      <c r="N142" s="503">
        <v>0.05</v>
      </c>
      <c r="O142" s="503">
        <v>0.05</v>
      </c>
      <c r="P142" s="504">
        <v>0.05</v>
      </c>
    </row>
    <row r="143" spans="2:16" s="244" customFormat="1" ht="12.6" thickBot="1">
      <c r="B143" s="445"/>
      <c r="E143" s="446"/>
      <c r="F143" s="446"/>
      <c r="G143" s="446"/>
      <c r="H143" s="446"/>
      <c r="I143" s="446"/>
      <c r="J143" s="446"/>
      <c r="K143" s="446"/>
      <c r="L143" s="446"/>
      <c r="M143" s="446"/>
      <c r="N143" s="446"/>
      <c r="O143" s="446"/>
      <c r="P143" s="446"/>
    </row>
    <row r="144" spans="2:16" s="244" customFormat="1">
      <c r="B144" s="258">
        <f>B141+1</f>
        <v>2</v>
      </c>
      <c r="C144" s="431" t="s">
        <v>50</v>
      </c>
      <c r="D144" s="451" t="s">
        <v>303</v>
      </c>
      <c r="E144" s="452" t="s">
        <v>3</v>
      </c>
      <c r="F144" s="453">
        <f>E140*(1+F142)</f>
        <v>0</v>
      </c>
      <c r="G144" s="454">
        <f>F144</f>
        <v>0</v>
      </c>
      <c r="H144" s="454">
        <f>G144</f>
        <v>0</v>
      </c>
      <c r="I144" s="454">
        <f>H144*(1+H141)</f>
        <v>0</v>
      </c>
      <c r="J144" s="454">
        <f t="shared" ref="J144:P144" si="118">I144*(1+I141)</f>
        <v>0</v>
      </c>
      <c r="K144" s="454">
        <f t="shared" si="118"/>
        <v>0</v>
      </c>
      <c r="L144" s="454">
        <f t="shared" si="118"/>
        <v>0</v>
      </c>
      <c r="M144" s="454">
        <f t="shared" si="118"/>
        <v>0</v>
      </c>
      <c r="N144" s="454">
        <f t="shared" si="118"/>
        <v>0</v>
      </c>
      <c r="O144" s="454">
        <f t="shared" si="118"/>
        <v>0</v>
      </c>
      <c r="P144" s="455">
        <f t="shared" si="118"/>
        <v>0</v>
      </c>
    </row>
    <row r="145" spans="2:16" s="244" customFormat="1">
      <c r="B145" s="263">
        <f t="shared" ref="B145:B152" si="119">B144+1</f>
        <v>3</v>
      </c>
      <c r="C145" s="254" t="s">
        <v>51</v>
      </c>
      <c r="D145" s="456" t="s">
        <v>303</v>
      </c>
      <c r="E145" s="457"/>
      <c r="F145" s="420" t="s">
        <v>3</v>
      </c>
      <c r="G145" s="458">
        <f>F144*(1+G142)</f>
        <v>0</v>
      </c>
      <c r="H145" s="457">
        <f>G145</f>
        <v>0</v>
      </c>
      <c r="I145" s="457">
        <f>H145</f>
        <v>0</v>
      </c>
      <c r="J145" s="457">
        <f>I145*(1+H141)</f>
        <v>0</v>
      </c>
      <c r="K145" s="457">
        <f>J145</f>
        <v>0</v>
      </c>
      <c r="L145" s="457">
        <f>K145</f>
        <v>0</v>
      </c>
      <c r="M145" s="457">
        <f t="shared" ref="M145:P145" si="120">L145*(1+K141)</f>
        <v>0</v>
      </c>
      <c r="N145" s="457">
        <f t="shared" si="120"/>
        <v>0</v>
      </c>
      <c r="O145" s="457">
        <f t="shared" si="120"/>
        <v>0</v>
      </c>
      <c r="P145" s="459">
        <f t="shared" si="120"/>
        <v>0</v>
      </c>
    </row>
    <row r="146" spans="2:16" s="244" customFormat="1">
      <c r="B146" s="263">
        <f t="shared" si="119"/>
        <v>4</v>
      </c>
      <c r="C146" s="254" t="s">
        <v>52</v>
      </c>
      <c r="D146" s="456" t="s">
        <v>303</v>
      </c>
      <c r="E146" s="457"/>
      <c r="F146" s="460"/>
      <c r="G146" s="420" t="s">
        <v>3</v>
      </c>
      <c r="H146" s="458">
        <f>G145*(1+H142)</f>
        <v>0</v>
      </c>
      <c r="I146" s="457">
        <f>H146</f>
        <v>0</v>
      </c>
      <c r="J146" s="457">
        <f>I146</f>
        <v>0</v>
      </c>
      <c r="K146" s="457">
        <f t="shared" ref="K146:P146" si="121">J146*(1+K141)</f>
        <v>0</v>
      </c>
      <c r="L146" s="457">
        <f t="shared" si="121"/>
        <v>0</v>
      </c>
      <c r="M146" s="457">
        <f t="shared" si="121"/>
        <v>0</v>
      </c>
      <c r="N146" s="457">
        <f t="shared" si="121"/>
        <v>0</v>
      </c>
      <c r="O146" s="457">
        <f t="shared" si="121"/>
        <v>0</v>
      </c>
      <c r="P146" s="459">
        <f t="shared" si="121"/>
        <v>0</v>
      </c>
    </row>
    <row r="147" spans="2:16" s="244" customFormat="1">
      <c r="B147" s="263">
        <f t="shared" si="119"/>
        <v>5</v>
      </c>
      <c r="C147" s="254" t="s">
        <v>53</v>
      </c>
      <c r="D147" s="456" t="s">
        <v>303</v>
      </c>
      <c r="E147" s="457"/>
      <c r="F147" s="457"/>
      <c r="G147" s="460"/>
      <c r="H147" s="420" t="s">
        <v>3</v>
      </c>
      <c r="I147" s="458">
        <f>H146*(1+I142)</f>
        <v>0</v>
      </c>
      <c r="J147" s="457">
        <f>I147</f>
        <v>0</v>
      </c>
      <c r="K147" s="457">
        <f>J147</f>
        <v>0</v>
      </c>
      <c r="L147" s="457">
        <f>K147*(1+K141)</f>
        <v>0</v>
      </c>
      <c r="M147" s="457">
        <f>L147</f>
        <v>0</v>
      </c>
      <c r="N147" s="457">
        <f>M147</f>
        <v>0</v>
      </c>
      <c r="O147" s="457">
        <f>N147*(1+N141)</f>
        <v>0</v>
      </c>
      <c r="P147" s="459">
        <f>O147*(1+O141)</f>
        <v>0</v>
      </c>
    </row>
    <row r="148" spans="2:16" s="244" customFormat="1">
      <c r="B148" s="263">
        <f t="shared" si="119"/>
        <v>6</v>
      </c>
      <c r="C148" s="254" t="s">
        <v>54</v>
      </c>
      <c r="D148" s="456" t="s">
        <v>303</v>
      </c>
      <c r="E148" s="457"/>
      <c r="F148" s="457"/>
      <c r="G148" s="457"/>
      <c r="H148" s="460"/>
      <c r="I148" s="420" t="s">
        <v>3</v>
      </c>
      <c r="J148" s="458">
        <f>I147*(1+J142)</f>
        <v>0</v>
      </c>
      <c r="K148" s="457">
        <f>J148</f>
        <v>0</v>
      </c>
      <c r="L148" s="457">
        <f>K148</f>
        <v>0</v>
      </c>
      <c r="M148" s="457">
        <f>L148*(1+K141)</f>
        <v>0</v>
      </c>
      <c r="N148" s="457">
        <f>M148</f>
        <v>0</v>
      </c>
      <c r="O148" s="457">
        <f>N148</f>
        <v>0</v>
      </c>
      <c r="P148" s="459">
        <f>O148*(1+N141)</f>
        <v>0</v>
      </c>
    </row>
    <row r="149" spans="2:16" s="244" customFormat="1">
      <c r="B149" s="263">
        <f t="shared" si="119"/>
        <v>7</v>
      </c>
      <c r="C149" s="254" t="s">
        <v>55</v>
      </c>
      <c r="D149" s="461" t="s">
        <v>303</v>
      </c>
      <c r="E149" s="462"/>
      <c r="F149" s="462"/>
      <c r="G149" s="462"/>
      <c r="H149" s="462"/>
      <c r="I149" s="460"/>
      <c r="J149" s="420" t="s">
        <v>3</v>
      </c>
      <c r="K149" s="463">
        <f>J148*(1+K142)</f>
        <v>0</v>
      </c>
      <c r="L149" s="462">
        <f>K149</f>
        <v>0</v>
      </c>
      <c r="M149" s="462">
        <f>L149</f>
        <v>0</v>
      </c>
      <c r="N149" s="462">
        <f>M149*(1+N141)</f>
        <v>0</v>
      </c>
      <c r="O149" s="462">
        <f>N149</f>
        <v>0</v>
      </c>
      <c r="P149" s="464">
        <f>O149</f>
        <v>0</v>
      </c>
    </row>
    <row r="150" spans="2:16" s="244" customFormat="1">
      <c r="B150" s="263">
        <f t="shared" si="119"/>
        <v>8</v>
      </c>
      <c r="C150" s="254" t="s">
        <v>56</v>
      </c>
      <c r="D150" s="461" t="s">
        <v>303</v>
      </c>
      <c r="E150" s="462"/>
      <c r="F150" s="462"/>
      <c r="G150" s="462"/>
      <c r="H150" s="462"/>
      <c r="I150" s="462"/>
      <c r="J150" s="460"/>
      <c r="K150" s="420" t="s">
        <v>3</v>
      </c>
      <c r="L150" s="463">
        <f>K149*(1+L142)</f>
        <v>0</v>
      </c>
      <c r="M150" s="462">
        <f>L150</f>
        <v>0</v>
      </c>
      <c r="N150" s="462">
        <f>M150</f>
        <v>0</v>
      </c>
      <c r="O150" s="462">
        <f>N150*(1+N141)</f>
        <v>0</v>
      </c>
      <c r="P150" s="464">
        <f>O150*(1+$O$141)</f>
        <v>0</v>
      </c>
    </row>
    <row r="151" spans="2:16" s="244" customFormat="1">
      <c r="B151" s="263">
        <f t="shared" si="119"/>
        <v>9</v>
      </c>
      <c r="C151" s="254" t="s">
        <v>57</v>
      </c>
      <c r="D151" s="461" t="s">
        <v>303</v>
      </c>
      <c r="E151" s="462"/>
      <c r="F151" s="462"/>
      <c r="G151" s="462"/>
      <c r="H151" s="462"/>
      <c r="I151" s="462"/>
      <c r="J151" s="462"/>
      <c r="K151" s="460"/>
      <c r="L151" s="420" t="s">
        <v>3</v>
      </c>
      <c r="M151" s="463">
        <f>L150*(1+M142)</f>
        <v>0</v>
      </c>
      <c r="N151" s="462">
        <f>M151</f>
        <v>0</v>
      </c>
      <c r="O151" s="462">
        <f>N151</f>
        <v>0</v>
      </c>
      <c r="P151" s="464">
        <f>O151*(1+$N$141)</f>
        <v>0</v>
      </c>
    </row>
    <row r="152" spans="2:16" s="244" customFormat="1" ht="12.6" thickBot="1">
      <c r="B152" s="465">
        <f t="shared" si="119"/>
        <v>10</v>
      </c>
      <c r="C152" s="466" t="s">
        <v>58</v>
      </c>
      <c r="D152" s="467" t="s">
        <v>303</v>
      </c>
      <c r="E152" s="468"/>
      <c r="F152" s="468"/>
      <c r="G152" s="468"/>
      <c r="H152" s="468"/>
      <c r="I152" s="468"/>
      <c r="J152" s="468"/>
      <c r="K152" s="468"/>
      <c r="L152" s="469"/>
      <c r="M152" s="426" t="s">
        <v>3</v>
      </c>
      <c r="N152" s="470">
        <f>M151*(1+N142)</f>
        <v>0</v>
      </c>
      <c r="O152" s="470">
        <f>N152</f>
        <v>0</v>
      </c>
      <c r="P152" s="471">
        <f>O152</f>
        <v>0</v>
      </c>
    </row>
    <row r="153" spans="2:16" ht="12.6" thickBot="1">
      <c r="B153" s="257"/>
      <c r="C153" s="244"/>
      <c r="D153" s="244"/>
      <c r="E153" s="357"/>
      <c r="F153" s="357"/>
      <c r="G153" s="357"/>
      <c r="H153" s="357"/>
      <c r="I153" s="357"/>
      <c r="J153" s="357"/>
      <c r="K153" s="357"/>
      <c r="L153" s="357"/>
      <c r="M153" s="357"/>
      <c r="N153" s="357"/>
      <c r="O153" s="357" t="s">
        <v>165</v>
      </c>
      <c r="P153" s="357" t="s">
        <v>165</v>
      </c>
    </row>
    <row r="154" spans="2:16" ht="12.6" thickBot="1">
      <c r="B154" s="380"/>
      <c r="C154" s="381" t="s">
        <v>29</v>
      </c>
      <c r="D154" s="382"/>
      <c r="E154" s="428">
        <f>SUM(E155:E164)</f>
        <v>0</v>
      </c>
      <c r="F154" s="428" t="e">
        <f t="shared" ref="F154" si="122">SUM(F155:F164)</f>
        <v>#DIV/0!</v>
      </c>
      <c r="G154" s="428" t="e">
        <f t="shared" ref="G154" si="123">SUM(G155:G164)</f>
        <v>#DIV/0!</v>
      </c>
      <c r="H154" s="428" t="e">
        <f t="shared" ref="H154" si="124">SUM(H155:H164)</f>
        <v>#DIV/0!</v>
      </c>
      <c r="I154" s="428" t="e">
        <f t="shared" ref="I154" si="125">SUM(I155:I164)</f>
        <v>#DIV/0!</v>
      </c>
      <c r="J154" s="428" t="e">
        <f t="shared" ref="J154" si="126">SUM(J155:J164)</f>
        <v>#DIV/0!</v>
      </c>
      <c r="K154" s="428" t="e">
        <f t="shared" ref="K154" si="127">SUM(K155:K164)</f>
        <v>#DIV/0!</v>
      </c>
      <c r="L154" s="428" t="e">
        <f t="shared" ref="L154" si="128">SUM(L155:L164)</f>
        <v>#DIV/0!</v>
      </c>
      <c r="M154" s="428" t="e">
        <f t="shared" ref="M154" si="129">SUM(M155:M164)</f>
        <v>#DIV/0!</v>
      </c>
      <c r="N154" s="428" t="e">
        <f t="shared" ref="N154" si="130">SUM(N155:N164)</f>
        <v>#DIV/0!</v>
      </c>
      <c r="O154" s="428" t="e">
        <f t="shared" ref="O154:P154" si="131">SUM(O155:O164)</f>
        <v>#DIV/0!</v>
      </c>
      <c r="P154" s="429" t="e">
        <f t="shared" si="131"/>
        <v>#DIV/0!</v>
      </c>
    </row>
    <row r="155" spans="2:16">
      <c r="B155" s="430">
        <f t="shared" ref="B155:B164" si="132">B154+1</f>
        <v>1</v>
      </c>
      <c r="C155" s="431" t="s">
        <v>176</v>
      </c>
      <c r="D155" s="432" t="s">
        <v>303</v>
      </c>
      <c r="E155" s="433">
        <f t="shared" ref="E155:O155" si="133">E140*E269*12/10^5</f>
        <v>0</v>
      </c>
      <c r="F155" s="434" t="e">
        <f t="shared" si="133"/>
        <v>#DIV/0!</v>
      </c>
      <c r="G155" s="434" t="e">
        <f t="shared" si="133"/>
        <v>#DIV/0!</v>
      </c>
      <c r="H155" s="434" t="e">
        <f t="shared" si="133"/>
        <v>#DIV/0!</v>
      </c>
      <c r="I155" s="434" t="e">
        <f t="shared" si="133"/>
        <v>#DIV/0!</v>
      </c>
      <c r="J155" s="434" t="e">
        <f t="shared" si="133"/>
        <v>#DIV/0!</v>
      </c>
      <c r="K155" s="434" t="e">
        <f t="shared" si="133"/>
        <v>#DIV/0!</v>
      </c>
      <c r="L155" s="434" t="e">
        <f t="shared" si="133"/>
        <v>#DIV/0!</v>
      </c>
      <c r="M155" s="434" t="e">
        <f t="shared" si="133"/>
        <v>#DIV/0!</v>
      </c>
      <c r="N155" s="434" t="e">
        <f t="shared" si="133"/>
        <v>#DIV/0!</v>
      </c>
      <c r="O155" s="434" t="e">
        <f t="shared" si="133"/>
        <v>#DIV/0!</v>
      </c>
      <c r="P155" s="435" t="e">
        <f t="shared" ref="P155" si="134">P140*P269*12/10^5</f>
        <v>#DIV/0!</v>
      </c>
    </row>
    <row r="156" spans="2:16">
      <c r="B156" s="378">
        <f>B155+1</f>
        <v>2</v>
      </c>
      <c r="C156" s="373" t="s">
        <v>50</v>
      </c>
      <c r="D156" s="374" t="s">
        <v>303</v>
      </c>
      <c r="E156" s="410"/>
      <c r="F156" s="411">
        <f t="shared" ref="F156:O156" si="135">F144*F270*12/10^5</f>
        <v>0</v>
      </c>
      <c r="G156" s="411" t="e">
        <f t="shared" si="135"/>
        <v>#DIV/0!</v>
      </c>
      <c r="H156" s="411" t="e">
        <f t="shared" si="135"/>
        <v>#DIV/0!</v>
      </c>
      <c r="I156" s="411" t="e">
        <f t="shared" si="135"/>
        <v>#DIV/0!</v>
      </c>
      <c r="J156" s="411" t="e">
        <f t="shared" si="135"/>
        <v>#DIV/0!</v>
      </c>
      <c r="K156" s="411" t="e">
        <f t="shared" si="135"/>
        <v>#DIV/0!</v>
      </c>
      <c r="L156" s="411" t="e">
        <f t="shared" si="135"/>
        <v>#DIV/0!</v>
      </c>
      <c r="M156" s="411" t="e">
        <f t="shared" si="135"/>
        <v>#DIV/0!</v>
      </c>
      <c r="N156" s="411" t="e">
        <f t="shared" si="135"/>
        <v>#DIV/0!</v>
      </c>
      <c r="O156" s="411" t="e">
        <f t="shared" si="135"/>
        <v>#DIV/0!</v>
      </c>
      <c r="P156" s="412" t="e">
        <f t="shared" ref="P156" si="136">P144*P270*12/10^5</f>
        <v>#DIV/0!</v>
      </c>
    </row>
    <row r="157" spans="2:16">
      <c r="B157" s="378">
        <f t="shared" si="132"/>
        <v>3</v>
      </c>
      <c r="C157" s="373" t="s">
        <v>51</v>
      </c>
      <c r="D157" s="374" t="s">
        <v>303</v>
      </c>
      <c r="E157" s="410"/>
      <c r="F157" s="411"/>
      <c r="G157" s="411">
        <f t="shared" ref="G157:O157" si="137">G145*G271*12/10^5</f>
        <v>0</v>
      </c>
      <c r="H157" s="411" t="e">
        <f t="shared" si="137"/>
        <v>#DIV/0!</v>
      </c>
      <c r="I157" s="411" t="e">
        <f t="shared" si="137"/>
        <v>#DIV/0!</v>
      </c>
      <c r="J157" s="411" t="e">
        <f t="shared" si="137"/>
        <v>#DIV/0!</v>
      </c>
      <c r="K157" s="411" t="e">
        <f t="shared" si="137"/>
        <v>#DIV/0!</v>
      </c>
      <c r="L157" s="411" t="e">
        <f t="shared" si="137"/>
        <v>#DIV/0!</v>
      </c>
      <c r="M157" s="411" t="e">
        <f t="shared" si="137"/>
        <v>#DIV/0!</v>
      </c>
      <c r="N157" s="411" t="e">
        <f t="shared" si="137"/>
        <v>#DIV/0!</v>
      </c>
      <c r="O157" s="411" t="e">
        <f t="shared" si="137"/>
        <v>#DIV/0!</v>
      </c>
      <c r="P157" s="412" t="e">
        <f t="shared" ref="P157" si="138">P145*P271*12/10^5</f>
        <v>#DIV/0!</v>
      </c>
    </row>
    <row r="158" spans="2:16">
      <c r="B158" s="378">
        <f t="shared" si="132"/>
        <v>4</v>
      </c>
      <c r="C158" s="373" t="s">
        <v>52</v>
      </c>
      <c r="D158" s="374" t="s">
        <v>303</v>
      </c>
      <c r="E158" s="410"/>
      <c r="F158" s="411"/>
      <c r="G158" s="411"/>
      <c r="H158" s="411">
        <f t="shared" ref="H158:O158" si="139">H146*H272*12/10^5</f>
        <v>0</v>
      </c>
      <c r="I158" s="411" t="e">
        <f t="shared" si="139"/>
        <v>#DIV/0!</v>
      </c>
      <c r="J158" s="411" t="e">
        <f t="shared" si="139"/>
        <v>#DIV/0!</v>
      </c>
      <c r="K158" s="411" t="e">
        <f t="shared" si="139"/>
        <v>#DIV/0!</v>
      </c>
      <c r="L158" s="411" t="e">
        <f t="shared" si="139"/>
        <v>#DIV/0!</v>
      </c>
      <c r="M158" s="411" t="e">
        <f t="shared" si="139"/>
        <v>#DIV/0!</v>
      </c>
      <c r="N158" s="411" t="e">
        <f t="shared" si="139"/>
        <v>#DIV/0!</v>
      </c>
      <c r="O158" s="411" t="e">
        <f t="shared" si="139"/>
        <v>#DIV/0!</v>
      </c>
      <c r="P158" s="412" t="e">
        <f t="shared" ref="P158" si="140">P146*P272*12/10^5</f>
        <v>#DIV/0!</v>
      </c>
    </row>
    <row r="159" spans="2:16">
      <c r="B159" s="378">
        <f t="shared" si="132"/>
        <v>5</v>
      </c>
      <c r="C159" s="373" t="s">
        <v>53</v>
      </c>
      <c r="D159" s="374" t="s">
        <v>303</v>
      </c>
      <c r="E159" s="410"/>
      <c r="F159" s="411"/>
      <c r="G159" s="411"/>
      <c r="H159" s="411"/>
      <c r="I159" s="411">
        <f t="shared" ref="I159:O159" si="141">I147*I273*12/10^5</f>
        <v>0</v>
      </c>
      <c r="J159" s="411" t="e">
        <f t="shared" si="141"/>
        <v>#DIV/0!</v>
      </c>
      <c r="K159" s="411" t="e">
        <f t="shared" si="141"/>
        <v>#DIV/0!</v>
      </c>
      <c r="L159" s="411" t="e">
        <f t="shared" si="141"/>
        <v>#DIV/0!</v>
      </c>
      <c r="M159" s="411" t="e">
        <f t="shared" si="141"/>
        <v>#DIV/0!</v>
      </c>
      <c r="N159" s="411" t="e">
        <f t="shared" si="141"/>
        <v>#DIV/0!</v>
      </c>
      <c r="O159" s="411" t="e">
        <f t="shared" si="141"/>
        <v>#DIV/0!</v>
      </c>
      <c r="P159" s="412" t="e">
        <f t="shared" ref="P159" si="142">P147*P273*12/10^5</f>
        <v>#DIV/0!</v>
      </c>
    </row>
    <row r="160" spans="2:16">
      <c r="B160" s="378">
        <f t="shared" si="132"/>
        <v>6</v>
      </c>
      <c r="C160" s="373" t="s">
        <v>54</v>
      </c>
      <c r="D160" s="374" t="s">
        <v>303</v>
      </c>
      <c r="E160" s="410"/>
      <c r="F160" s="411"/>
      <c r="G160" s="411"/>
      <c r="H160" s="411"/>
      <c r="I160" s="411"/>
      <c r="J160" s="411">
        <f t="shared" ref="J160:O160" si="143">J148*J274*12/10^5</f>
        <v>0</v>
      </c>
      <c r="K160" s="411">
        <f t="shared" si="143"/>
        <v>0</v>
      </c>
      <c r="L160" s="411">
        <f t="shared" si="143"/>
        <v>0</v>
      </c>
      <c r="M160" s="411">
        <f t="shared" si="143"/>
        <v>0</v>
      </c>
      <c r="N160" s="411">
        <f t="shared" si="143"/>
        <v>0</v>
      </c>
      <c r="O160" s="411">
        <f t="shared" si="143"/>
        <v>0</v>
      </c>
      <c r="P160" s="412">
        <f t="shared" ref="P160" si="144">P148*P274*12/10^5</f>
        <v>0</v>
      </c>
    </row>
    <row r="161" spans="2:16">
      <c r="B161" s="378">
        <f t="shared" si="132"/>
        <v>7</v>
      </c>
      <c r="C161" s="373" t="s">
        <v>55</v>
      </c>
      <c r="D161" s="374" t="s">
        <v>303</v>
      </c>
      <c r="E161" s="410"/>
      <c r="F161" s="411"/>
      <c r="G161" s="411"/>
      <c r="H161" s="411"/>
      <c r="I161" s="411"/>
      <c r="J161" s="411"/>
      <c r="K161" s="411">
        <f t="shared" ref="K161:P161" si="145">K149*K275*12/10^5</f>
        <v>0</v>
      </c>
      <c r="L161" s="411">
        <f t="shared" si="145"/>
        <v>0</v>
      </c>
      <c r="M161" s="411">
        <f t="shared" si="145"/>
        <v>0</v>
      </c>
      <c r="N161" s="411">
        <f t="shared" si="145"/>
        <v>0</v>
      </c>
      <c r="O161" s="411">
        <f t="shared" si="145"/>
        <v>0</v>
      </c>
      <c r="P161" s="412">
        <f t="shared" si="145"/>
        <v>0</v>
      </c>
    </row>
    <row r="162" spans="2:16">
      <c r="B162" s="378">
        <f t="shared" si="132"/>
        <v>8</v>
      </c>
      <c r="C162" s="373" t="s">
        <v>56</v>
      </c>
      <c r="D162" s="374" t="s">
        <v>303</v>
      </c>
      <c r="E162" s="410"/>
      <c r="F162" s="411"/>
      <c r="G162" s="411"/>
      <c r="H162" s="411"/>
      <c r="I162" s="411"/>
      <c r="J162" s="411"/>
      <c r="K162" s="411"/>
      <c r="L162" s="411">
        <f>L150*L276*12/10^5</f>
        <v>0</v>
      </c>
      <c r="M162" s="411">
        <f>M150*M276*12/10^5</f>
        <v>0</v>
      </c>
      <c r="N162" s="411">
        <f>N150*N276*12/10^5</f>
        <v>0</v>
      </c>
      <c r="O162" s="411">
        <f>O150*O276*12/10^5</f>
        <v>0</v>
      </c>
      <c r="P162" s="412">
        <f>P150*P276*12/10^5</f>
        <v>0</v>
      </c>
    </row>
    <row r="163" spans="2:16">
      <c r="B163" s="378">
        <f t="shared" si="132"/>
        <v>9</v>
      </c>
      <c r="C163" s="373" t="s">
        <v>57</v>
      </c>
      <c r="D163" s="374" t="s">
        <v>303</v>
      </c>
      <c r="E163" s="410"/>
      <c r="F163" s="411"/>
      <c r="G163" s="411"/>
      <c r="H163" s="411"/>
      <c r="I163" s="411"/>
      <c r="J163" s="411"/>
      <c r="K163" s="411"/>
      <c r="L163" s="411"/>
      <c r="M163" s="411">
        <f>M151*M277*12/10^5</f>
        <v>0</v>
      </c>
      <c r="N163" s="411">
        <f>N151*N277*12/10^5</f>
        <v>0</v>
      </c>
      <c r="O163" s="411">
        <f>O151*O277*12/10^5</f>
        <v>0</v>
      </c>
      <c r="P163" s="412">
        <f>P151*P277*12/10^5</f>
        <v>0</v>
      </c>
    </row>
    <row r="164" spans="2:16" ht="12.6" thickBot="1">
      <c r="B164" s="388">
        <f t="shared" si="132"/>
        <v>10</v>
      </c>
      <c r="C164" s="389" t="s">
        <v>58</v>
      </c>
      <c r="D164" s="424" t="s">
        <v>303</v>
      </c>
      <c r="E164" s="427"/>
      <c r="F164" s="436"/>
      <c r="G164" s="436"/>
      <c r="H164" s="436"/>
      <c r="I164" s="436"/>
      <c r="J164" s="436"/>
      <c r="K164" s="436"/>
      <c r="L164" s="436"/>
      <c r="M164" s="436"/>
      <c r="N164" s="436">
        <f>N152*N278*12/10^5</f>
        <v>0</v>
      </c>
      <c r="O164" s="436">
        <f>O152*O278*12/10^5</f>
        <v>0</v>
      </c>
      <c r="P164" s="437">
        <f>P152*P278*12/10^5</f>
        <v>0</v>
      </c>
    </row>
    <row r="165" spans="2:16">
      <c r="B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2:16">
      <c r="B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2:16">
      <c r="B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2:16">
      <c r="B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2:16">
      <c r="B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2:16">
      <c r="B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2:16" ht="12.6" thickBot="1">
      <c r="B171" s="387" t="s">
        <v>46</v>
      </c>
      <c r="C171" s="244"/>
      <c r="D171" s="244"/>
      <c r="E171" s="357"/>
      <c r="F171" s="357"/>
      <c r="G171" s="357"/>
      <c r="H171" s="357"/>
      <c r="I171" s="357"/>
      <c r="J171" s="357"/>
      <c r="K171" s="357"/>
      <c r="L171" s="357"/>
      <c r="M171" s="357"/>
      <c r="N171" s="357"/>
      <c r="O171" s="357"/>
      <c r="P171" s="357"/>
    </row>
    <row r="172" spans="2:16">
      <c r="B172" s="368" t="s">
        <v>0</v>
      </c>
      <c r="C172" s="369" t="s">
        <v>1</v>
      </c>
      <c r="D172" s="369"/>
      <c r="E172" s="370" t="s">
        <v>3</v>
      </c>
      <c r="F172" s="370" t="s">
        <v>4</v>
      </c>
      <c r="G172" s="370" t="s">
        <v>5</v>
      </c>
      <c r="H172" s="370" t="s">
        <v>6</v>
      </c>
      <c r="I172" s="370" t="s">
        <v>7</v>
      </c>
      <c r="J172" s="370" t="s">
        <v>8</v>
      </c>
      <c r="K172" s="370" t="s">
        <v>9</v>
      </c>
      <c r="L172" s="370" t="s">
        <v>10</v>
      </c>
      <c r="M172" s="370" t="s">
        <v>11</v>
      </c>
      <c r="N172" s="370" t="s">
        <v>12</v>
      </c>
      <c r="O172" s="370" t="s">
        <v>13</v>
      </c>
      <c r="P172" s="371" t="s">
        <v>339</v>
      </c>
    </row>
    <row r="173" spans="2:16">
      <c r="B173" s="447"/>
      <c r="C173" s="441" t="s">
        <v>49</v>
      </c>
      <c r="D173" s="448" t="s">
        <v>303</v>
      </c>
      <c r="E173" s="472">
        <f>'Assu Sum Mod A'!I13*10^5</f>
        <v>0</v>
      </c>
      <c r="F173" s="473">
        <f>E173*(1+F174)</f>
        <v>0</v>
      </c>
      <c r="G173" s="473">
        <f t="shared" ref="G173:P173" si="146">F173*(1+G174)</f>
        <v>0</v>
      </c>
      <c r="H173" s="473">
        <f t="shared" si="146"/>
        <v>0</v>
      </c>
      <c r="I173" s="473">
        <f t="shared" si="146"/>
        <v>0</v>
      </c>
      <c r="J173" s="473">
        <f t="shared" si="146"/>
        <v>0</v>
      </c>
      <c r="K173" s="473">
        <f t="shared" si="146"/>
        <v>0</v>
      </c>
      <c r="L173" s="473">
        <f t="shared" si="146"/>
        <v>0</v>
      </c>
      <c r="M173" s="473">
        <f t="shared" si="146"/>
        <v>0</v>
      </c>
      <c r="N173" s="473">
        <f t="shared" si="146"/>
        <v>0</v>
      </c>
      <c r="O173" s="473">
        <f t="shared" si="146"/>
        <v>0</v>
      </c>
      <c r="P173" s="474">
        <f t="shared" si="146"/>
        <v>0</v>
      </c>
    </row>
    <row r="174" spans="2:16" ht="12.6" thickBot="1">
      <c r="B174" s="388">
        <v>1</v>
      </c>
      <c r="C174" s="438" t="s">
        <v>60</v>
      </c>
      <c r="D174" s="438" t="s">
        <v>42</v>
      </c>
      <c r="E174" s="440"/>
      <c r="F174" s="503">
        <v>7.0000000000000007E-2</v>
      </c>
      <c r="G174" s="503">
        <f>F174</f>
        <v>7.0000000000000007E-2</v>
      </c>
      <c r="H174" s="503">
        <f t="shared" ref="H174:P174" si="147">G174</f>
        <v>7.0000000000000007E-2</v>
      </c>
      <c r="I174" s="503">
        <f t="shared" si="147"/>
        <v>7.0000000000000007E-2</v>
      </c>
      <c r="J174" s="503">
        <f t="shared" si="147"/>
        <v>7.0000000000000007E-2</v>
      </c>
      <c r="K174" s="503">
        <f t="shared" si="147"/>
        <v>7.0000000000000007E-2</v>
      </c>
      <c r="L174" s="513">
        <f t="shared" si="147"/>
        <v>7.0000000000000007E-2</v>
      </c>
      <c r="M174" s="503">
        <f t="shared" si="147"/>
        <v>7.0000000000000007E-2</v>
      </c>
      <c r="N174" s="503">
        <f t="shared" si="147"/>
        <v>7.0000000000000007E-2</v>
      </c>
      <c r="O174" s="503">
        <f t="shared" si="147"/>
        <v>7.0000000000000007E-2</v>
      </c>
      <c r="P174" s="514">
        <f t="shared" si="147"/>
        <v>7.0000000000000007E-2</v>
      </c>
    </row>
    <row r="175" spans="2:16" s="244" customFormat="1" ht="12.6" thickBot="1">
      <c r="B175" s="257"/>
      <c r="E175" s="357"/>
      <c r="F175" s="357"/>
      <c r="G175" s="357"/>
      <c r="H175" s="357"/>
      <c r="I175" s="357"/>
      <c r="J175" s="357"/>
      <c r="K175" s="357"/>
      <c r="L175" s="357"/>
      <c r="M175" s="357"/>
      <c r="N175" s="357"/>
      <c r="O175" s="357"/>
      <c r="P175" s="357" t="s">
        <v>165</v>
      </c>
    </row>
    <row r="176" spans="2:16" s="244" customFormat="1" ht="12.6" thickBot="1">
      <c r="B176" s="380"/>
      <c r="C176" s="381" t="s">
        <v>46</v>
      </c>
      <c r="D176" s="382"/>
      <c r="E176" s="383">
        <f t="shared" ref="E176:O176" si="148">E173*E279*12/10^5</f>
        <v>0</v>
      </c>
      <c r="F176" s="383" t="e">
        <f t="shared" si="148"/>
        <v>#DIV/0!</v>
      </c>
      <c r="G176" s="383" t="e">
        <f t="shared" si="148"/>
        <v>#DIV/0!</v>
      </c>
      <c r="H176" s="383" t="e">
        <f t="shared" si="148"/>
        <v>#DIV/0!</v>
      </c>
      <c r="I176" s="383" t="e">
        <f t="shared" si="148"/>
        <v>#DIV/0!</v>
      </c>
      <c r="J176" s="383" t="e">
        <f t="shared" si="148"/>
        <v>#DIV/0!</v>
      </c>
      <c r="K176" s="383" t="e">
        <f t="shared" si="148"/>
        <v>#DIV/0!</v>
      </c>
      <c r="L176" s="383" t="e">
        <f t="shared" si="148"/>
        <v>#DIV/0!</v>
      </c>
      <c r="M176" s="383" t="e">
        <f t="shared" si="148"/>
        <v>#DIV/0!</v>
      </c>
      <c r="N176" s="383" t="e">
        <f t="shared" si="148"/>
        <v>#DIV/0!</v>
      </c>
      <c r="O176" s="383" t="e">
        <f t="shared" si="148"/>
        <v>#DIV/0!</v>
      </c>
      <c r="P176" s="386" t="e">
        <f t="shared" ref="P176" si="149">P173*P279*12/10^5</f>
        <v>#DIV/0!</v>
      </c>
    </row>
    <row r="177" spans="2:16">
      <c r="B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2:16">
      <c r="B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2:16">
      <c r="B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2:16">
      <c r="B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2:16" ht="12.6" thickBot="1">
      <c r="B181" s="387" t="s">
        <v>32</v>
      </c>
      <c r="C181" s="244"/>
      <c r="D181" s="244"/>
      <c r="E181" s="357"/>
      <c r="F181" s="357"/>
      <c r="G181" s="357"/>
      <c r="H181" s="357"/>
      <c r="I181" s="357"/>
      <c r="J181" s="357"/>
      <c r="K181" s="357"/>
      <c r="L181" s="357"/>
      <c r="M181" s="357"/>
      <c r="N181" s="357"/>
      <c r="O181" s="357"/>
      <c r="P181" s="357"/>
    </row>
    <row r="182" spans="2:16">
      <c r="B182" s="368" t="s">
        <v>0</v>
      </c>
      <c r="C182" s="369" t="s">
        <v>1</v>
      </c>
      <c r="D182" s="369"/>
      <c r="E182" s="370" t="s">
        <v>3</v>
      </c>
      <c r="F182" s="370" t="s">
        <v>4</v>
      </c>
      <c r="G182" s="370" t="s">
        <v>5</v>
      </c>
      <c r="H182" s="370" t="s">
        <v>6</v>
      </c>
      <c r="I182" s="370" t="s">
        <v>7</v>
      </c>
      <c r="J182" s="370" t="s">
        <v>8</v>
      </c>
      <c r="K182" s="370" t="s">
        <v>9</v>
      </c>
      <c r="L182" s="370" t="s">
        <v>10</v>
      </c>
      <c r="M182" s="370" t="s">
        <v>11</v>
      </c>
      <c r="N182" s="370" t="s">
        <v>12</v>
      </c>
      <c r="O182" s="370" t="s">
        <v>13</v>
      </c>
      <c r="P182" s="371" t="s">
        <v>339</v>
      </c>
    </row>
    <row r="183" spans="2:16">
      <c r="B183" s="447"/>
      <c r="C183" s="441" t="s">
        <v>49</v>
      </c>
      <c r="D183" s="448" t="s">
        <v>303</v>
      </c>
      <c r="E183" s="472">
        <f>'Assu Sum Mod A'!I14*10^5</f>
        <v>0</v>
      </c>
      <c r="F183" s="473">
        <f>E183*(1+F184)</f>
        <v>0</v>
      </c>
      <c r="G183" s="473">
        <f t="shared" ref="G183" si="150">F183*(1+G184)</f>
        <v>0</v>
      </c>
      <c r="H183" s="473">
        <f t="shared" ref="H183" si="151">G183*(1+H184)</f>
        <v>0</v>
      </c>
      <c r="I183" s="473">
        <f t="shared" ref="I183" si="152">H183*(1+I184)</f>
        <v>0</v>
      </c>
      <c r="J183" s="473">
        <f t="shared" ref="J183" si="153">I183*(1+J184)</f>
        <v>0</v>
      </c>
      <c r="K183" s="473">
        <f t="shared" ref="K183" si="154">J183*(1+K184)</f>
        <v>0</v>
      </c>
      <c r="L183" s="473">
        <f t="shared" ref="L183" si="155">K183*(1+L184)</f>
        <v>0</v>
      </c>
      <c r="M183" s="473">
        <f t="shared" ref="M183" si="156">L183*(1+M184)</f>
        <v>0</v>
      </c>
      <c r="N183" s="473">
        <f t="shared" ref="N183" si="157">M183*(1+N184)</f>
        <v>0</v>
      </c>
      <c r="O183" s="473">
        <f t="shared" ref="O183:P183" si="158">N183*(1+O184)</f>
        <v>0</v>
      </c>
      <c r="P183" s="474">
        <f t="shared" si="158"/>
        <v>0</v>
      </c>
    </row>
    <row r="184" spans="2:16" ht="12.6" thickBot="1">
      <c r="B184" s="388">
        <v>1</v>
      </c>
      <c r="C184" s="438" t="s">
        <v>60</v>
      </c>
      <c r="D184" s="438" t="s">
        <v>42</v>
      </c>
      <c r="E184" s="440"/>
      <c r="F184" s="503">
        <v>7.0000000000000007E-2</v>
      </c>
      <c r="G184" s="503">
        <f>F184</f>
        <v>7.0000000000000007E-2</v>
      </c>
      <c r="H184" s="503">
        <f t="shared" ref="H184:P184" si="159">G184</f>
        <v>7.0000000000000007E-2</v>
      </c>
      <c r="I184" s="503">
        <f t="shared" si="159"/>
        <v>7.0000000000000007E-2</v>
      </c>
      <c r="J184" s="503">
        <f t="shared" si="159"/>
        <v>7.0000000000000007E-2</v>
      </c>
      <c r="K184" s="503">
        <f t="shared" si="159"/>
        <v>7.0000000000000007E-2</v>
      </c>
      <c r="L184" s="513">
        <f t="shared" si="159"/>
        <v>7.0000000000000007E-2</v>
      </c>
      <c r="M184" s="503">
        <f t="shared" si="159"/>
        <v>7.0000000000000007E-2</v>
      </c>
      <c r="N184" s="503">
        <f t="shared" si="159"/>
        <v>7.0000000000000007E-2</v>
      </c>
      <c r="O184" s="503">
        <f t="shared" si="159"/>
        <v>7.0000000000000007E-2</v>
      </c>
      <c r="P184" s="514">
        <f t="shared" si="159"/>
        <v>7.0000000000000007E-2</v>
      </c>
    </row>
    <row r="185" spans="2:16" s="244" customFormat="1" ht="12.6" thickBot="1">
      <c r="B185" s="257"/>
      <c r="E185" s="357"/>
      <c r="F185" s="357"/>
      <c r="G185" s="357"/>
      <c r="H185" s="357"/>
      <c r="I185" s="357"/>
      <c r="J185" s="357"/>
      <c r="K185" s="357"/>
      <c r="L185" s="357"/>
      <c r="M185" s="357"/>
      <c r="N185" s="357"/>
      <c r="O185" s="357"/>
      <c r="P185" s="357" t="s">
        <v>165</v>
      </c>
    </row>
    <row r="186" spans="2:16" s="244" customFormat="1" ht="12.6" thickBot="1">
      <c r="B186" s="380"/>
      <c r="C186" s="381" t="s">
        <v>32</v>
      </c>
      <c r="D186" s="382"/>
      <c r="E186" s="383">
        <f t="shared" ref="E186:O186" si="160">E183*E279*12/10^5</f>
        <v>0</v>
      </c>
      <c r="F186" s="383" t="e">
        <f t="shared" si="160"/>
        <v>#DIV/0!</v>
      </c>
      <c r="G186" s="383" t="e">
        <f t="shared" si="160"/>
        <v>#DIV/0!</v>
      </c>
      <c r="H186" s="383" t="e">
        <f t="shared" si="160"/>
        <v>#DIV/0!</v>
      </c>
      <c r="I186" s="383" t="e">
        <f t="shared" si="160"/>
        <v>#DIV/0!</v>
      </c>
      <c r="J186" s="383" t="e">
        <f t="shared" si="160"/>
        <v>#DIV/0!</v>
      </c>
      <c r="K186" s="383" t="e">
        <f t="shared" si="160"/>
        <v>#DIV/0!</v>
      </c>
      <c r="L186" s="383" t="e">
        <f t="shared" si="160"/>
        <v>#DIV/0!</v>
      </c>
      <c r="M186" s="383" t="e">
        <f t="shared" si="160"/>
        <v>#DIV/0!</v>
      </c>
      <c r="N186" s="383" t="e">
        <f t="shared" si="160"/>
        <v>#DIV/0!</v>
      </c>
      <c r="O186" s="383" t="e">
        <f t="shared" si="160"/>
        <v>#DIV/0!</v>
      </c>
      <c r="P186" s="386" t="e">
        <f t="shared" ref="P186" si="161">P183*P279*12/10^5</f>
        <v>#DIV/0!</v>
      </c>
    </row>
    <row r="187" spans="2:16">
      <c r="B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2:16">
      <c r="B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2:16">
      <c r="B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2:16" ht="12.6" thickBot="1">
      <c r="B190" s="387" t="s">
        <v>61</v>
      </c>
      <c r="C190" s="244"/>
      <c r="D190" s="244"/>
      <c r="E190" s="357"/>
      <c r="F190" s="357"/>
      <c r="G190" s="357"/>
      <c r="H190" s="357"/>
      <c r="I190" s="357"/>
      <c r="J190" s="357"/>
      <c r="K190" s="357"/>
      <c r="L190" s="357"/>
      <c r="M190" s="357"/>
      <c r="N190" s="357"/>
      <c r="O190" s="357"/>
      <c r="P190" s="357"/>
    </row>
    <row r="191" spans="2:16">
      <c r="B191" s="368" t="s">
        <v>0</v>
      </c>
      <c r="C191" s="369" t="s">
        <v>1</v>
      </c>
      <c r="D191" s="369"/>
      <c r="E191" s="370" t="s">
        <v>3</v>
      </c>
      <c r="F191" s="370" t="s">
        <v>4</v>
      </c>
      <c r="G191" s="370" t="s">
        <v>5</v>
      </c>
      <c r="H191" s="370" t="s">
        <v>6</v>
      </c>
      <c r="I191" s="370" t="s">
        <v>7</v>
      </c>
      <c r="J191" s="370" t="s">
        <v>8</v>
      </c>
      <c r="K191" s="370" t="s">
        <v>9</v>
      </c>
      <c r="L191" s="370" t="s">
        <v>10</v>
      </c>
      <c r="M191" s="370" t="s">
        <v>11</v>
      </c>
      <c r="N191" s="370" t="s">
        <v>12</v>
      </c>
      <c r="O191" s="370" t="s">
        <v>13</v>
      </c>
      <c r="P191" s="371" t="s">
        <v>339</v>
      </c>
    </row>
    <row r="192" spans="2:16">
      <c r="B192" s="378">
        <v>1</v>
      </c>
      <c r="C192" s="373" t="s">
        <v>71</v>
      </c>
      <c r="D192" s="441" t="s">
        <v>42</v>
      </c>
      <c r="E192" s="515">
        <f>'Assu Sum Mod A'!I15</f>
        <v>0</v>
      </c>
      <c r="F192" s="505">
        <f>E192</f>
        <v>0</v>
      </c>
      <c r="G192" s="505">
        <f>F192</f>
        <v>0</v>
      </c>
      <c r="H192" s="515">
        <f>G192+0.15%</f>
        <v>1.5E-3</v>
      </c>
      <c r="I192" s="505">
        <f>H192</f>
        <v>1.5E-3</v>
      </c>
      <c r="J192" s="505">
        <f t="shared" ref="J192:P192" si="162">I192</f>
        <v>1.5E-3</v>
      </c>
      <c r="K192" s="505">
        <f t="shared" si="162"/>
        <v>1.5E-3</v>
      </c>
      <c r="L192" s="505">
        <f t="shared" si="162"/>
        <v>1.5E-3</v>
      </c>
      <c r="M192" s="505">
        <f t="shared" si="162"/>
        <v>1.5E-3</v>
      </c>
      <c r="N192" s="505">
        <f t="shared" si="162"/>
        <v>1.5E-3</v>
      </c>
      <c r="O192" s="505">
        <f t="shared" si="162"/>
        <v>1.5E-3</v>
      </c>
      <c r="P192" s="506">
        <f t="shared" si="162"/>
        <v>1.5E-3</v>
      </c>
    </row>
    <row r="193" spans="2:16">
      <c r="B193" s="378">
        <f>B192+1</f>
        <v>2</v>
      </c>
      <c r="C193" s="373" t="s">
        <v>62</v>
      </c>
      <c r="D193" s="441" t="s">
        <v>42</v>
      </c>
      <c r="E193" s="443" t="s">
        <v>3</v>
      </c>
      <c r="F193" s="505">
        <f>E192</f>
        <v>0</v>
      </c>
      <c r="G193" s="505">
        <f t="shared" ref="G193:P200" si="163">F192</f>
        <v>0</v>
      </c>
      <c r="H193" s="505">
        <f t="shared" si="163"/>
        <v>0</v>
      </c>
      <c r="I193" s="505">
        <f t="shared" si="163"/>
        <v>1.5E-3</v>
      </c>
      <c r="J193" s="505">
        <f t="shared" si="163"/>
        <v>1.5E-3</v>
      </c>
      <c r="K193" s="505">
        <f t="shared" si="163"/>
        <v>1.5E-3</v>
      </c>
      <c r="L193" s="505">
        <f t="shared" si="163"/>
        <v>1.5E-3</v>
      </c>
      <c r="M193" s="505">
        <f t="shared" si="163"/>
        <v>1.5E-3</v>
      </c>
      <c r="N193" s="505">
        <f t="shared" si="163"/>
        <v>1.5E-3</v>
      </c>
      <c r="O193" s="505">
        <f t="shared" si="163"/>
        <v>1.5E-3</v>
      </c>
      <c r="P193" s="506">
        <f t="shared" si="163"/>
        <v>1.5E-3</v>
      </c>
    </row>
    <row r="194" spans="2:16">
      <c r="B194" s="378">
        <f t="shared" ref="B194:B201" si="164">B193+1</f>
        <v>3</v>
      </c>
      <c r="C194" s="373" t="s">
        <v>63</v>
      </c>
      <c r="D194" s="441" t="s">
        <v>42</v>
      </c>
      <c r="E194" s="443"/>
      <c r="F194" s="443" t="s">
        <v>3</v>
      </c>
      <c r="G194" s="505">
        <f>F193</f>
        <v>0</v>
      </c>
      <c r="H194" s="505">
        <f t="shared" si="163"/>
        <v>0</v>
      </c>
      <c r="I194" s="505">
        <f t="shared" si="163"/>
        <v>0</v>
      </c>
      <c r="J194" s="505">
        <f t="shared" si="163"/>
        <v>1.5E-3</v>
      </c>
      <c r="K194" s="505">
        <f t="shared" si="163"/>
        <v>1.5E-3</v>
      </c>
      <c r="L194" s="505">
        <f t="shared" si="163"/>
        <v>1.5E-3</v>
      </c>
      <c r="M194" s="505">
        <f t="shared" si="163"/>
        <v>1.5E-3</v>
      </c>
      <c r="N194" s="505">
        <f t="shared" si="163"/>
        <v>1.5E-3</v>
      </c>
      <c r="O194" s="505">
        <f t="shared" si="163"/>
        <v>1.5E-3</v>
      </c>
      <c r="P194" s="506">
        <f t="shared" si="163"/>
        <v>1.5E-3</v>
      </c>
    </row>
    <row r="195" spans="2:16">
      <c r="B195" s="378">
        <f t="shared" si="164"/>
        <v>4</v>
      </c>
      <c r="C195" s="373" t="s">
        <v>64</v>
      </c>
      <c r="D195" s="441" t="s">
        <v>42</v>
      </c>
      <c r="E195" s="443"/>
      <c r="F195" s="443"/>
      <c r="G195" s="443" t="s">
        <v>3</v>
      </c>
      <c r="H195" s="505">
        <f>G194</f>
        <v>0</v>
      </c>
      <c r="I195" s="505">
        <f t="shared" si="163"/>
        <v>0</v>
      </c>
      <c r="J195" s="505">
        <f t="shared" si="163"/>
        <v>0</v>
      </c>
      <c r="K195" s="505">
        <f t="shared" si="163"/>
        <v>1.5E-3</v>
      </c>
      <c r="L195" s="505">
        <f t="shared" si="163"/>
        <v>1.5E-3</v>
      </c>
      <c r="M195" s="505">
        <f t="shared" si="163"/>
        <v>1.5E-3</v>
      </c>
      <c r="N195" s="505">
        <f t="shared" si="163"/>
        <v>1.5E-3</v>
      </c>
      <c r="O195" s="505">
        <f t="shared" si="163"/>
        <v>1.5E-3</v>
      </c>
      <c r="P195" s="506">
        <f t="shared" si="163"/>
        <v>1.5E-3</v>
      </c>
    </row>
    <row r="196" spans="2:16">
      <c r="B196" s="378">
        <f t="shared" si="164"/>
        <v>5</v>
      </c>
      <c r="C196" s="373" t="s">
        <v>65</v>
      </c>
      <c r="D196" s="441" t="s">
        <v>42</v>
      </c>
      <c r="E196" s="443"/>
      <c r="F196" s="443"/>
      <c r="G196" s="443"/>
      <c r="H196" s="443" t="s">
        <v>3</v>
      </c>
      <c r="I196" s="505">
        <f>H195</f>
        <v>0</v>
      </c>
      <c r="J196" s="505">
        <f t="shared" si="163"/>
        <v>0</v>
      </c>
      <c r="K196" s="505">
        <f t="shared" si="163"/>
        <v>0</v>
      </c>
      <c r="L196" s="505">
        <f t="shared" si="163"/>
        <v>1.5E-3</v>
      </c>
      <c r="M196" s="505">
        <f t="shared" si="163"/>
        <v>1.5E-3</v>
      </c>
      <c r="N196" s="505">
        <f t="shared" si="163"/>
        <v>1.5E-3</v>
      </c>
      <c r="O196" s="505">
        <f t="shared" si="163"/>
        <v>1.5E-3</v>
      </c>
      <c r="P196" s="506">
        <f t="shared" si="163"/>
        <v>1.5E-3</v>
      </c>
    </row>
    <row r="197" spans="2:16">
      <c r="B197" s="378">
        <f t="shared" si="164"/>
        <v>6</v>
      </c>
      <c r="C197" s="373" t="s">
        <v>66</v>
      </c>
      <c r="D197" s="441" t="s">
        <v>42</v>
      </c>
      <c r="E197" s="443"/>
      <c r="F197" s="443"/>
      <c r="G197" s="443"/>
      <c r="H197" s="443"/>
      <c r="I197" s="443" t="s">
        <v>3</v>
      </c>
      <c r="J197" s="505">
        <f>I196</f>
        <v>0</v>
      </c>
      <c r="K197" s="505">
        <f t="shared" si="163"/>
        <v>0</v>
      </c>
      <c r="L197" s="505">
        <f t="shared" si="163"/>
        <v>0</v>
      </c>
      <c r="M197" s="505">
        <f t="shared" si="163"/>
        <v>1.5E-3</v>
      </c>
      <c r="N197" s="505">
        <f t="shared" si="163"/>
        <v>1.5E-3</v>
      </c>
      <c r="O197" s="505">
        <f t="shared" si="163"/>
        <v>1.5E-3</v>
      </c>
      <c r="P197" s="506">
        <f t="shared" si="163"/>
        <v>1.5E-3</v>
      </c>
    </row>
    <row r="198" spans="2:16">
      <c r="B198" s="378">
        <f t="shared" si="164"/>
        <v>7</v>
      </c>
      <c r="C198" s="373" t="s">
        <v>67</v>
      </c>
      <c r="D198" s="441" t="s">
        <v>42</v>
      </c>
      <c r="E198" s="443"/>
      <c r="F198" s="443"/>
      <c r="G198" s="443"/>
      <c r="H198" s="443"/>
      <c r="I198" s="443"/>
      <c r="J198" s="443" t="s">
        <v>3</v>
      </c>
      <c r="K198" s="505">
        <f>J197</f>
        <v>0</v>
      </c>
      <c r="L198" s="505">
        <f t="shared" si="163"/>
        <v>0</v>
      </c>
      <c r="M198" s="505">
        <f t="shared" si="163"/>
        <v>0</v>
      </c>
      <c r="N198" s="505">
        <f t="shared" si="163"/>
        <v>1.5E-3</v>
      </c>
      <c r="O198" s="505">
        <f t="shared" si="163"/>
        <v>1.5E-3</v>
      </c>
      <c r="P198" s="506">
        <f t="shared" si="163"/>
        <v>1.5E-3</v>
      </c>
    </row>
    <row r="199" spans="2:16">
      <c r="B199" s="378">
        <f t="shared" si="164"/>
        <v>8</v>
      </c>
      <c r="C199" s="373" t="s">
        <v>68</v>
      </c>
      <c r="D199" s="441" t="s">
        <v>42</v>
      </c>
      <c r="E199" s="443"/>
      <c r="F199" s="443"/>
      <c r="G199" s="443"/>
      <c r="H199" s="443"/>
      <c r="I199" s="443"/>
      <c r="J199" s="443"/>
      <c r="K199" s="443" t="s">
        <v>3</v>
      </c>
      <c r="L199" s="505">
        <f>K198</f>
        <v>0</v>
      </c>
      <c r="M199" s="505">
        <f t="shared" si="163"/>
        <v>0</v>
      </c>
      <c r="N199" s="505">
        <f t="shared" si="163"/>
        <v>0</v>
      </c>
      <c r="O199" s="505">
        <f t="shared" si="163"/>
        <v>1.5E-3</v>
      </c>
      <c r="P199" s="506">
        <f t="shared" si="163"/>
        <v>1.5E-3</v>
      </c>
    </row>
    <row r="200" spans="2:16">
      <c r="B200" s="378">
        <f t="shared" si="164"/>
        <v>9</v>
      </c>
      <c r="C200" s="373" t="s">
        <v>69</v>
      </c>
      <c r="D200" s="441" t="s">
        <v>42</v>
      </c>
      <c r="E200" s="443"/>
      <c r="F200" s="443"/>
      <c r="G200" s="443"/>
      <c r="H200" s="443"/>
      <c r="I200" s="443"/>
      <c r="J200" s="443"/>
      <c r="K200" s="443"/>
      <c r="L200" s="443" t="s">
        <v>3</v>
      </c>
      <c r="M200" s="505">
        <f>L199</f>
        <v>0</v>
      </c>
      <c r="N200" s="505">
        <f t="shared" si="163"/>
        <v>0</v>
      </c>
      <c r="O200" s="505">
        <f t="shared" si="163"/>
        <v>0</v>
      </c>
      <c r="P200" s="506">
        <f t="shared" si="163"/>
        <v>1.5E-3</v>
      </c>
    </row>
    <row r="201" spans="2:16" ht="12.6" thickBot="1">
      <c r="B201" s="388">
        <f t="shared" si="164"/>
        <v>10</v>
      </c>
      <c r="C201" s="389" t="s">
        <v>70</v>
      </c>
      <c r="D201" s="438" t="s">
        <v>42</v>
      </c>
      <c r="E201" s="444"/>
      <c r="F201" s="444"/>
      <c r="G201" s="444"/>
      <c r="H201" s="444"/>
      <c r="I201" s="444"/>
      <c r="J201" s="444"/>
      <c r="K201" s="444"/>
      <c r="L201" s="444"/>
      <c r="M201" s="444" t="s">
        <v>3</v>
      </c>
      <c r="N201" s="507">
        <f>M200</f>
        <v>0</v>
      </c>
      <c r="O201" s="507">
        <f>N200</f>
        <v>0</v>
      </c>
      <c r="P201" s="508">
        <f>O200</f>
        <v>0</v>
      </c>
    </row>
    <row r="202" spans="2:16" ht="12.6" thickBot="1">
      <c r="B202" s="257"/>
      <c r="C202" s="244"/>
      <c r="D202" s="244"/>
      <c r="E202" s="357"/>
      <c r="F202" s="357"/>
      <c r="G202" s="357"/>
      <c r="H202" s="357"/>
      <c r="I202" s="357"/>
      <c r="J202" s="357"/>
      <c r="K202" s="357"/>
      <c r="L202" s="357"/>
      <c r="M202" s="357"/>
      <c r="N202" s="357"/>
      <c r="O202" s="357"/>
      <c r="P202" s="357" t="s">
        <v>165</v>
      </c>
    </row>
    <row r="203" spans="2:16" ht="12.6" thickBot="1">
      <c r="B203" s="380"/>
      <c r="C203" s="381" t="s">
        <v>61</v>
      </c>
      <c r="D203" s="382"/>
      <c r="E203" s="428">
        <f>SUM(E204:E213)</f>
        <v>0</v>
      </c>
      <c r="F203" s="428" t="e">
        <f t="shared" ref="F203" si="165">SUM(F204:F213)</f>
        <v>#DIV/0!</v>
      </c>
      <c r="G203" s="428" t="e">
        <f t="shared" ref="G203" si="166">SUM(G204:G213)</f>
        <v>#DIV/0!</v>
      </c>
      <c r="H203" s="428" t="e">
        <f t="shared" ref="H203" si="167">SUM(H204:H213)</f>
        <v>#DIV/0!</v>
      </c>
      <c r="I203" s="428" t="e">
        <f t="shared" ref="I203" si="168">SUM(I204:I213)</f>
        <v>#DIV/0!</v>
      </c>
      <c r="J203" s="428" t="e">
        <f t="shared" ref="J203" si="169">SUM(J204:J213)</f>
        <v>#DIV/0!</v>
      </c>
      <c r="K203" s="428" t="e">
        <f t="shared" ref="K203" si="170">SUM(K204:K213)</f>
        <v>#DIV/0!</v>
      </c>
      <c r="L203" s="428" t="e">
        <f t="shared" ref="L203" si="171">SUM(L204:L213)</f>
        <v>#DIV/0!</v>
      </c>
      <c r="M203" s="428" t="e">
        <f t="shared" ref="M203" si="172">SUM(M204:M213)</f>
        <v>#DIV/0!</v>
      </c>
      <c r="N203" s="428" t="e">
        <f t="shared" ref="N203" si="173">SUM(N204:N213)</f>
        <v>#DIV/0!</v>
      </c>
      <c r="O203" s="428" t="e">
        <f t="shared" ref="O203:P203" si="174">SUM(O204:O213)</f>
        <v>#DIV/0!</v>
      </c>
      <c r="P203" s="429" t="e">
        <f t="shared" si="174"/>
        <v>#DIV/0!</v>
      </c>
    </row>
    <row r="204" spans="2:16">
      <c r="B204" s="430">
        <f t="shared" ref="B204:B213" si="175">B203+1</f>
        <v>1</v>
      </c>
      <c r="C204" s="431" t="s">
        <v>71</v>
      </c>
      <c r="D204" s="432" t="s">
        <v>303</v>
      </c>
      <c r="E204" s="433">
        <f>E85*E192</f>
        <v>0</v>
      </c>
      <c r="F204" s="434" t="e">
        <f t="shared" ref="F204:O204" si="176">F85*F192</f>
        <v>#DIV/0!</v>
      </c>
      <c r="G204" s="434" t="e">
        <f t="shared" si="176"/>
        <v>#DIV/0!</v>
      </c>
      <c r="H204" s="434" t="e">
        <f t="shared" si="176"/>
        <v>#DIV/0!</v>
      </c>
      <c r="I204" s="434" t="e">
        <f t="shared" si="176"/>
        <v>#DIV/0!</v>
      </c>
      <c r="J204" s="434" t="e">
        <f t="shared" si="176"/>
        <v>#DIV/0!</v>
      </c>
      <c r="K204" s="434" t="e">
        <f t="shared" si="176"/>
        <v>#DIV/0!</v>
      </c>
      <c r="L204" s="434" t="e">
        <f t="shared" si="176"/>
        <v>#DIV/0!</v>
      </c>
      <c r="M204" s="434" t="e">
        <f t="shared" si="176"/>
        <v>#DIV/0!</v>
      </c>
      <c r="N204" s="434" t="e">
        <f t="shared" si="176"/>
        <v>#DIV/0!</v>
      </c>
      <c r="O204" s="434" t="e">
        <f t="shared" si="176"/>
        <v>#DIV/0!</v>
      </c>
      <c r="P204" s="435" t="e">
        <f t="shared" ref="P204" si="177">P85*P192</f>
        <v>#DIV/0!</v>
      </c>
    </row>
    <row r="205" spans="2:16">
      <c r="B205" s="378">
        <f>B204+1</f>
        <v>2</v>
      </c>
      <c r="C205" s="373" t="s">
        <v>62</v>
      </c>
      <c r="D205" s="374" t="s">
        <v>303</v>
      </c>
      <c r="E205" s="410"/>
      <c r="F205" s="411">
        <f t="shared" ref="F205:O205" si="178">F86*F193</f>
        <v>0</v>
      </c>
      <c r="G205" s="411" t="e">
        <f t="shared" si="178"/>
        <v>#DIV/0!</v>
      </c>
      <c r="H205" s="411" t="e">
        <f t="shared" si="178"/>
        <v>#DIV/0!</v>
      </c>
      <c r="I205" s="411" t="e">
        <f t="shared" si="178"/>
        <v>#DIV/0!</v>
      </c>
      <c r="J205" s="411" t="e">
        <f t="shared" si="178"/>
        <v>#DIV/0!</v>
      </c>
      <c r="K205" s="411" t="e">
        <f t="shared" si="178"/>
        <v>#DIV/0!</v>
      </c>
      <c r="L205" s="411" t="e">
        <f t="shared" si="178"/>
        <v>#DIV/0!</v>
      </c>
      <c r="M205" s="411" t="e">
        <f t="shared" si="178"/>
        <v>#DIV/0!</v>
      </c>
      <c r="N205" s="411" t="e">
        <f t="shared" si="178"/>
        <v>#DIV/0!</v>
      </c>
      <c r="O205" s="411" t="e">
        <f t="shared" si="178"/>
        <v>#DIV/0!</v>
      </c>
      <c r="P205" s="412" t="e">
        <f t="shared" ref="P205" si="179">P86*P193</f>
        <v>#DIV/0!</v>
      </c>
    </row>
    <row r="206" spans="2:16">
      <c r="B206" s="378">
        <f t="shared" si="175"/>
        <v>3</v>
      </c>
      <c r="C206" s="373" t="s">
        <v>63</v>
      </c>
      <c r="D206" s="374" t="s">
        <v>303</v>
      </c>
      <c r="E206" s="410"/>
      <c r="F206" s="411"/>
      <c r="G206" s="411">
        <f t="shared" ref="G206:O206" si="180">G87*G194</f>
        <v>0</v>
      </c>
      <c r="H206" s="411" t="e">
        <f t="shared" si="180"/>
        <v>#DIV/0!</v>
      </c>
      <c r="I206" s="411" t="e">
        <f t="shared" si="180"/>
        <v>#DIV/0!</v>
      </c>
      <c r="J206" s="411" t="e">
        <f t="shared" si="180"/>
        <v>#DIV/0!</v>
      </c>
      <c r="K206" s="411" t="e">
        <f t="shared" si="180"/>
        <v>#DIV/0!</v>
      </c>
      <c r="L206" s="411" t="e">
        <f t="shared" si="180"/>
        <v>#DIV/0!</v>
      </c>
      <c r="M206" s="411" t="e">
        <f t="shared" si="180"/>
        <v>#DIV/0!</v>
      </c>
      <c r="N206" s="411" t="e">
        <f t="shared" si="180"/>
        <v>#DIV/0!</v>
      </c>
      <c r="O206" s="411" t="e">
        <f t="shared" si="180"/>
        <v>#DIV/0!</v>
      </c>
      <c r="P206" s="412" t="e">
        <f t="shared" ref="P206" si="181">P87*P194</f>
        <v>#DIV/0!</v>
      </c>
    </row>
    <row r="207" spans="2:16">
      <c r="B207" s="378">
        <f t="shared" si="175"/>
        <v>4</v>
      </c>
      <c r="C207" s="373" t="s">
        <v>64</v>
      </c>
      <c r="D207" s="374" t="s">
        <v>303</v>
      </c>
      <c r="E207" s="410"/>
      <c r="F207" s="411"/>
      <c r="G207" s="411"/>
      <c r="H207" s="411">
        <f t="shared" ref="H207:O207" si="182">H88*H195</f>
        <v>0</v>
      </c>
      <c r="I207" s="411" t="e">
        <f t="shared" si="182"/>
        <v>#DIV/0!</v>
      </c>
      <c r="J207" s="411" t="e">
        <f t="shared" si="182"/>
        <v>#DIV/0!</v>
      </c>
      <c r="K207" s="411" t="e">
        <f t="shared" si="182"/>
        <v>#DIV/0!</v>
      </c>
      <c r="L207" s="411" t="e">
        <f t="shared" si="182"/>
        <v>#DIV/0!</v>
      </c>
      <c r="M207" s="411" t="e">
        <f t="shared" si="182"/>
        <v>#DIV/0!</v>
      </c>
      <c r="N207" s="411" t="e">
        <f t="shared" si="182"/>
        <v>#DIV/0!</v>
      </c>
      <c r="O207" s="411" t="e">
        <f t="shared" si="182"/>
        <v>#DIV/0!</v>
      </c>
      <c r="P207" s="412" t="e">
        <f t="shared" ref="P207" si="183">P88*P195</f>
        <v>#DIV/0!</v>
      </c>
    </row>
    <row r="208" spans="2:16">
      <c r="B208" s="378">
        <f t="shared" si="175"/>
        <v>5</v>
      </c>
      <c r="C208" s="373" t="s">
        <v>65</v>
      </c>
      <c r="D208" s="374" t="s">
        <v>303</v>
      </c>
      <c r="E208" s="410"/>
      <c r="F208" s="411"/>
      <c r="G208" s="411"/>
      <c r="H208" s="411"/>
      <c r="I208" s="411">
        <f t="shared" ref="I208:O208" si="184">I89*I196</f>
        <v>0</v>
      </c>
      <c r="J208" s="411" t="e">
        <f t="shared" si="184"/>
        <v>#DIV/0!</v>
      </c>
      <c r="K208" s="411" t="e">
        <f t="shared" si="184"/>
        <v>#DIV/0!</v>
      </c>
      <c r="L208" s="411" t="e">
        <f t="shared" si="184"/>
        <v>#DIV/0!</v>
      </c>
      <c r="M208" s="411" t="e">
        <f t="shared" si="184"/>
        <v>#DIV/0!</v>
      </c>
      <c r="N208" s="411" t="e">
        <f t="shared" si="184"/>
        <v>#DIV/0!</v>
      </c>
      <c r="O208" s="411" t="e">
        <f t="shared" si="184"/>
        <v>#DIV/0!</v>
      </c>
      <c r="P208" s="412" t="e">
        <f t="shared" ref="P208" si="185">P89*P196</f>
        <v>#DIV/0!</v>
      </c>
    </row>
    <row r="209" spans="2:16">
      <c r="B209" s="378">
        <f t="shared" si="175"/>
        <v>6</v>
      </c>
      <c r="C209" s="373" t="s">
        <v>66</v>
      </c>
      <c r="D209" s="374" t="s">
        <v>303</v>
      </c>
      <c r="E209" s="410"/>
      <c r="F209" s="411"/>
      <c r="G209" s="411"/>
      <c r="H209" s="411"/>
      <c r="I209" s="411"/>
      <c r="J209" s="411">
        <f t="shared" ref="J209:O209" si="186">J90*J197</f>
        <v>0</v>
      </c>
      <c r="K209" s="411">
        <f t="shared" si="186"/>
        <v>0</v>
      </c>
      <c r="L209" s="411">
        <f t="shared" si="186"/>
        <v>0</v>
      </c>
      <c r="M209" s="411">
        <f t="shared" si="186"/>
        <v>0</v>
      </c>
      <c r="N209" s="411">
        <f t="shared" si="186"/>
        <v>0</v>
      </c>
      <c r="O209" s="411">
        <f t="shared" si="186"/>
        <v>0</v>
      </c>
      <c r="P209" s="412">
        <f t="shared" ref="P209" si="187">P90*P197</f>
        <v>0</v>
      </c>
    </row>
    <row r="210" spans="2:16">
      <c r="B210" s="378">
        <f t="shared" si="175"/>
        <v>7</v>
      </c>
      <c r="C210" s="373" t="s">
        <v>67</v>
      </c>
      <c r="D210" s="374" t="s">
        <v>303</v>
      </c>
      <c r="E210" s="410"/>
      <c r="F210" s="411"/>
      <c r="G210" s="411"/>
      <c r="H210" s="411"/>
      <c r="I210" s="411"/>
      <c r="J210" s="411"/>
      <c r="K210" s="411">
        <f t="shared" ref="K210:O210" si="188">K91*K198</f>
        <v>0</v>
      </c>
      <c r="L210" s="411">
        <f t="shared" si="188"/>
        <v>0</v>
      </c>
      <c r="M210" s="411">
        <f t="shared" si="188"/>
        <v>0</v>
      </c>
      <c r="N210" s="411">
        <f t="shared" si="188"/>
        <v>0</v>
      </c>
      <c r="O210" s="411">
        <f t="shared" si="188"/>
        <v>0</v>
      </c>
      <c r="P210" s="412">
        <f t="shared" ref="P210" si="189">P91*P198</f>
        <v>0</v>
      </c>
    </row>
    <row r="211" spans="2:16">
      <c r="B211" s="378">
        <f t="shared" si="175"/>
        <v>8</v>
      </c>
      <c r="C211" s="373" t="s">
        <v>68</v>
      </c>
      <c r="D211" s="374" t="s">
        <v>303</v>
      </c>
      <c r="E211" s="410"/>
      <c r="F211" s="411"/>
      <c r="G211" s="411"/>
      <c r="H211" s="411"/>
      <c r="I211" s="411"/>
      <c r="J211" s="411"/>
      <c r="K211" s="411"/>
      <c r="L211" s="411">
        <f t="shared" ref="L211:O211" si="190">L92*L199</f>
        <v>0</v>
      </c>
      <c r="M211" s="411">
        <f t="shared" si="190"/>
        <v>0</v>
      </c>
      <c r="N211" s="411">
        <f t="shared" si="190"/>
        <v>0</v>
      </c>
      <c r="O211" s="411">
        <f t="shared" si="190"/>
        <v>0</v>
      </c>
      <c r="P211" s="412">
        <f t="shared" ref="P211" si="191">P92*P199</f>
        <v>0</v>
      </c>
    </row>
    <row r="212" spans="2:16">
      <c r="B212" s="378">
        <f t="shared" si="175"/>
        <v>9</v>
      </c>
      <c r="C212" s="373" t="s">
        <v>69</v>
      </c>
      <c r="D212" s="374" t="s">
        <v>303</v>
      </c>
      <c r="E212" s="410"/>
      <c r="F212" s="411"/>
      <c r="G212" s="411"/>
      <c r="H212" s="411"/>
      <c r="I212" s="411"/>
      <c r="J212" s="411"/>
      <c r="K212" s="411"/>
      <c r="L212" s="411"/>
      <c r="M212" s="411">
        <f t="shared" ref="M212:O212" si="192">M93*M200</f>
        <v>0</v>
      </c>
      <c r="N212" s="411">
        <f t="shared" si="192"/>
        <v>0</v>
      </c>
      <c r="O212" s="411">
        <f t="shared" si="192"/>
        <v>0</v>
      </c>
      <c r="P212" s="412">
        <f t="shared" ref="P212" si="193">P93*P200</f>
        <v>0</v>
      </c>
    </row>
    <row r="213" spans="2:16" ht="12.6" thickBot="1">
      <c r="B213" s="388">
        <f t="shared" si="175"/>
        <v>10</v>
      </c>
      <c r="C213" s="389" t="s">
        <v>70</v>
      </c>
      <c r="D213" s="424" t="s">
        <v>303</v>
      </c>
      <c r="E213" s="427"/>
      <c r="F213" s="436"/>
      <c r="G213" s="436"/>
      <c r="H213" s="436"/>
      <c r="I213" s="436"/>
      <c r="J213" s="436"/>
      <c r="K213" s="436"/>
      <c r="L213" s="436"/>
      <c r="M213" s="436"/>
      <c r="N213" s="436">
        <f t="shared" ref="N213:O213" si="194">N94*N201</f>
        <v>0</v>
      </c>
      <c r="O213" s="436">
        <f t="shared" si="194"/>
        <v>0</v>
      </c>
      <c r="P213" s="437">
        <f t="shared" ref="P213" si="195">P94*P201</f>
        <v>0</v>
      </c>
    </row>
    <row r="214" spans="2:16">
      <c r="B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2:16">
      <c r="B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2:16">
      <c r="B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2:16">
      <c r="B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2:16">
      <c r="B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2:16" ht="12.6" thickBot="1">
      <c r="B219" s="387" t="s">
        <v>35</v>
      </c>
      <c r="C219" s="244"/>
      <c r="D219" s="244"/>
      <c r="E219" s="357"/>
      <c r="F219" s="357"/>
      <c r="G219" s="357"/>
      <c r="H219" s="357"/>
      <c r="I219" s="357"/>
      <c r="J219" s="357"/>
      <c r="K219" s="357"/>
      <c r="L219" s="357"/>
      <c r="M219" s="357"/>
      <c r="N219" s="357"/>
      <c r="O219" s="357"/>
      <c r="P219" s="357"/>
    </row>
    <row r="220" spans="2:16">
      <c r="B220" s="368" t="s">
        <v>0</v>
      </c>
      <c r="C220" s="369" t="s">
        <v>1</v>
      </c>
      <c r="D220" s="369"/>
      <c r="E220" s="370" t="s">
        <v>3</v>
      </c>
      <c r="F220" s="370" t="s">
        <v>4</v>
      </c>
      <c r="G220" s="370" t="s">
        <v>5</v>
      </c>
      <c r="H220" s="370" t="s">
        <v>6</v>
      </c>
      <c r="I220" s="370" t="s">
        <v>7</v>
      </c>
      <c r="J220" s="370" t="s">
        <v>8</v>
      </c>
      <c r="K220" s="370" t="s">
        <v>9</v>
      </c>
      <c r="L220" s="370" t="s">
        <v>10</v>
      </c>
      <c r="M220" s="370" t="s">
        <v>11</v>
      </c>
      <c r="N220" s="370" t="s">
        <v>12</v>
      </c>
      <c r="O220" s="370" t="s">
        <v>13</v>
      </c>
      <c r="P220" s="371" t="s">
        <v>339</v>
      </c>
    </row>
    <row r="221" spans="2:16" ht="12.6" thickBot="1">
      <c r="B221" s="388">
        <v>1</v>
      </c>
      <c r="C221" s="438" t="s">
        <v>72</v>
      </c>
      <c r="D221" s="438" t="s">
        <v>42</v>
      </c>
      <c r="E221" s="475">
        <f>'Assu Sum Mod A'!I16</f>
        <v>0</v>
      </c>
      <c r="F221" s="513">
        <f>E221</f>
        <v>0</v>
      </c>
      <c r="G221" s="513">
        <f t="shared" ref="G221:P221" si="196">F221</f>
        <v>0</v>
      </c>
      <c r="H221" s="513">
        <f t="shared" si="196"/>
        <v>0</v>
      </c>
      <c r="I221" s="513">
        <f t="shared" si="196"/>
        <v>0</v>
      </c>
      <c r="J221" s="513">
        <f t="shared" si="196"/>
        <v>0</v>
      </c>
      <c r="K221" s="513">
        <f t="shared" si="196"/>
        <v>0</v>
      </c>
      <c r="L221" s="513">
        <f t="shared" si="196"/>
        <v>0</v>
      </c>
      <c r="M221" s="513">
        <f t="shared" si="196"/>
        <v>0</v>
      </c>
      <c r="N221" s="513">
        <f t="shared" si="196"/>
        <v>0</v>
      </c>
      <c r="O221" s="513">
        <f t="shared" si="196"/>
        <v>0</v>
      </c>
      <c r="P221" s="514">
        <f t="shared" si="196"/>
        <v>0</v>
      </c>
    </row>
    <row r="222" spans="2:16" ht="12.6" thickBot="1">
      <c r="B222" s="257"/>
      <c r="C222" s="244"/>
      <c r="D222" s="244"/>
      <c r="E222" s="357"/>
      <c r="F222" s="357"/>
      <c r="G222" s="357"/>
      <c r="H222" s="357"/>
      <c r="I222" s="357"/>
      <c r="J222" s="357"/>
      <c r="K222" s="357"/>
      <c r="L222" s="357"/>
      <c r="M222" s="357"/>
      <c r="N222" s="357"/>
      <c r="O222" s="357"/>
      <c r="P222" s="357" t="s">
        <v>165</v>
      </c>
    </row>
    <row r="223" spans="2:16" ht="12.6" thickBot="1">
      <c r="B223" s="380"/>
      <c r="C223" s="381" t="s">
        <v>35</v>
      </c>
      <c r="D223" s="382"/>
      <c r="E223" s="383">
        <f>E84*E221</f>
        <v>0</v>
      </c>
      <c r="F223" s="383" t="e">
        <f t="shared" ref="F223:O223" si="197">F84*F221</f>
        <v>#DIV/0!</v>
      </c>
      <c r="G223" s="383" t="e">
        <f t="shared" si="197"/>
        <v>#DIV/0!</v>
      </c>
      <c r="H223" s="383" t="e">
        <f t="shared" si="197"/>
        <v>#DIV/0!</v>
      </c>
      <c r="I223" s="383" t="e">
        <f t="shared" si="197"/>
        <v>#DIV/0!</v>
      </c>
      <c r="J223" s="383" t="e">
        <f t="shared" si="197"/>
        <v>#DIV/0!</v>
      </c>
      <c r="K223" s="383" t="e">
        <f t="shared" si="197"/>
        <v>#DIV/0!</v>
      </c>
      <c r="L223" s="383" t="e">
        <f t="shared" si="197"/>
        <v>#DIV/0!</v>
      </c>
      <c r="M223" s="383" t="e">
        <f t="shared" si="197"/>
        <v>#DIV/0!</v>
      </c>
      <c r="N223" s="383" t="e">
        <f t="shared" si="197"/>
        <v>#DIV/0!</v>
      </c>
      <c r="O223" s="383" t="e">
        <f t="shared" si="197"/>
        <v>#DIV/0!</v>
      </c>
      <c r="P223" s="386" t="e">
        <f t="shared" ref="P223" si="198">P84*P221</f>
        <v>#DIV/0!</v>
      </c>
    </row>
    <row r="224" spans="2:16">
      <c r="B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2:16">
      <c r="B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2:16">
      <c r="B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2:16">
      <c r="B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2:16" ht="12.6" thickBot="1">
      <c r="B228" s="387" t="s">
        <v>73</v>
      </c>
      <c r="C228" s="244"/>
      <c r="D228" s="244"/>
      <c r="E228" s="357"/>
      <c r="F228" s="357"/>
      <c r="G228" s="357"/>
      <c r="H228" s="357"/>
      <c r="I228" s="357"/>
      <c r="J228" s="357"/>
      <c r="K228" s="357"/>
      <c r="L228" s="357"/>
      <c r="M228" s="357"/>
      <c r="N228" s="357"/>
      <c r="O228" s="357"/>
      <c r="P228" s="357"/>
    </row>
    <row r="229" spans="2:16">
      <c r="B229" s="368" t="s">
        <v>0</v>
      </c>
      <c r="C229" s="369" t="s">
        <v>1</v>
      </c>
      <c r="D229" s="369"/>
      <c r="E229" s="370" t="s">
        <v>3</v>
      </c>
      <c r="F229" s="370" t="s">
        <v>4</v>
      </c>
      <c r="G229" s="370" t="s">
        <v>5</v>
      </c>
      <c r="H229" s="370" t="s">
        <v>6</v>
      </c>
      <c r="I229" s="370" t="s">
        <v>7</v>
      </c>
      <c r="J229" s="370" t="s">
        <v>8</v>
      </c>
      <c r="K229" s="370" t="s">
        <v>9</v>
      </c>
      <c r="L229" s="370" t="s">
        <v>10</v>
      </c>
      <c r="M229" s="370" t="s">
        <v>11</v>
      </c>
      <c r="N229" s="370" t="s">
        <v>12</v>
      </c>
      <c r="O229" s="370" t="s">
        <v>13</v>
      </c>
      <c r="P229" s="371" t="s">
        <v>339</v>
      </c>
    </row>
    <row r="230" spans="2:16" ht="12.6" thickBot="1">
      <c r="B230" s="388">
        <v>1</v>
      </c>
      <c r="C230" s="438" t="s">
        <v>74</v>
      </c>
      <c r="D230" s="438" t="s">
        <v>42</v>
      </c>
      <c r="E230" s="476">
        <f>'Assu Sum Mod A'!I17</f>
        <v>0</v>
      </c>
      <c r="F230" s="507">
        <f>E230</f>
        <v>0</v>
      </c>
      <c r="G230" s="507">
        <f t="shared" ref="G230:P230" si="199">F230</f>
        <v>0</v>
      </c>
      <c r="H230" s="507">
        <f t="shared" si="199"/>
        <v>0</v>
      </c>
      <c r="I230" s="507">
        <f t="shared" si="199"/>
        <v>0</v>
      </c>
      <c r="J230" s="507">
        <f t="shared" si="199"/>
        <v>0</v>
      </c>
      <c r="K230" s="507">
        <f t="shared" si="199"/>
        <v>0</v>
      </c>
      <c r="L230" s="507">
        <f t="shared" si="199"/>
        <v>0</v>
      </c>
      <c r="M230" s="507">
        <f t="shared" si="199"/>
        <v>0</v>
      </c>
      <c r="N230" s="507">
        <f t="shared" si="199"/>
        <v>0</v>
      </c>
      <c r="O230" s="507">
        <f t="shared" si="199"/>
        <v>0</v>
      </c>
      <c r="P230" s="508">
        <f t="shared" si="199"/>
        <v>0</v>
      </c>
    </row>
    <row r="231" spans="2:16" ht="12.6" thickBot="1">
      <c r="B231" s="257"/>
      <c r="C231" s="244"/>
      <c r="D231" s="244"/>
      <c r="E231" s="357"/>
      <c r="F231" s="357"/>
      <c r="G231" s="357"/>
      <c r="H231" s="357"/>
      <c r="I231" s="357"/>
      <c r="J231" s="357"/>
      <c r="K231" s="357"/>
      <c r="L231" s="357"/>
      <c r="M231" s="357"/>
      <c r="N231" s="357"/>
      <c r="O231" s="357"/>
      <c r="P231" s="357" t="s">
        <v>165</v>
      </c>
    </row>
    <row r="232" spans="2:16" ht="12.6" thickBot="1">
      <c r="B232" s="380"/>
      <c r="C232" s="381" t="s">
        <v>73</v>
      </c>
      <c r="D232" s="382"/>
      <c r="E232" s="383">
        <f>E84*E230</f>
        <v>0</v>
      </c>
      <c r="F232" s="383" t="e">
        <f t="shared" ref="F232:O232" si="200">F84*F230</f>
        <v>#DIV/0!</v>
      </c>
      <c r="G232" s="383" t="e">
        <f t="shared" si="200"/>
        <v>#DIV/0!</v>
      </c>
      <c r="H232" s="383" t="e">
        <f t="shared" si="200"/>
        <v>#DIV/0!</v>
      </c>
      <c r="I232" s="383" t="e">
        <f t="shared" si="200"/>
        <v>#DIV/0!</v>
      </c>
      <c r="J232" s="383" t="e">
        <f t="shared" si="200"/>
        <v>#DIV/0!</v>
      </c>
      <c r="K232" s="383" t="e">
        <f t="shared" si="200"/>
        <v>#DIV/0!</v>
      </c>
      <c r="L232" s="383" t="e">
        <f t="shared" si="200"/>
        <v>#DIV/0!</v>
      </c>
      <c r="M232" s="383" t="e">
        <f t="shared" si="200"/>
        <v>#DIV/0!</v>
      </c>
      <c r="N232" s="383" t="e">
        <f t="shared" si="200"/>
        <v>#DIV/0!</v>
      </c>
      <c r="O232" s="383" t="e">
        <f t="shared" si="200"/>
        <v>#DIV/0!</v>
      </c>
      <c r="P232" s="386" t="e">
        <f t="shared" ref="P232" si="201">P84*P230</f>
        <v>#DIV/0!</v>
      </c>
    </row>
    <row r="233" spans="2:16">
      <c r="B233" s="445"/>
      <c r="C233" s="244"/>
      <c r="D233" s="244"/>
      <c r="E233" s="477"/>
      <c r="F233" s="477"/>
      <c r="G233" s="477"/>
      <c r="H233" s="477"/>
      <c r="I233" s="477"/>
      <c r="J233" s="477"/>
      <c r="K233" s="477"/>
      <c r="L233" s="477"/>
      <c r="M233" s="477"/>
      <c r="N233" s="477"/>
      <c r="O233" s="477"/>
      <c r="P233" s="477"/>
    </row>
    <row r="234" spans="2:16">
      <c r="B234" s="445"/>
      <c r="C234" s="244"/>
      <c r="D234" s="244"/>
      <c r="E234" s="477"/>
      <c r="F234" s="477"/>
      <c r="G234" s="477"/>
      <c r="H234" s="477"/>
      <c r="I234" s="477"/>
      <c r="J234" s="477"/>
      <c r="K234" s="477"/>
      <c r="L234" s="477"/>
      <c r="M234" s="477"/>
      <c r="N234" s="477"/>
      <c r="O234" s="477"/>
      <c r="P234" s="477"/>
    </row>
    <row r="235" spans="2:16" ht="12.6" thickBot="1">
      <c r="B235" s="387" t="s">
        <v>37</v>
      </c>
      <c r="C235" s="244"/>
      <c r="D235" s="244"/>
      <c r="E235" s="357"/>
      <c r="F235" s="357"/>
      <c r="G235" s="357"/>
      <c r="H235" s="357"/>
      <c r="I235" s="357"/>
      <c r="J235" s="357"/>
      <c r="K235" s="357"/>
      <c r="L235" s="357"/>
      <c r="M235" s="357"/>
      <c r="N235" s="357"/>
      <c r="O235" s="357"/>
      <c r="P235" s="357"/>
    </row>
    <row r="236" spans="2:16">
      <c r="B236" s="368" t="s">
        <v>0</v>
      </c>
      <c r="C236" s="369" t="s">
        <v>1</v>
      </c>
      <c r="D236" s="369"/>
      <c r="E236" s="370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2:16" ht="12.6" thickBot="1">
      <c r="B237" s="388">
        <v>1</v>
      </c>
      <c r="C237" s="438" t="s">
        <v>75</v>
      </c>
      <c r="D237" s="438" t="s">
        <v>76</v>
      </c>
      <c r="E237" s="516">
        <v>7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2:16" ht="12.6" thickBot="1">
      <c r="B238" s="257"/>
      <c r="C238" s="244"/>
      <c r="D238" s="244"/>
      <c r="E238" s="357"/>
      <c r="F238" s="357"/>
      <c r="G238" s="357"/>
      <c r="H238" s="357"/>
      <c r="I238" s="357"/>
      <c r="J238" s="357"/>
      <c r="K238" s="357"/>
      <c r="L238" s="357"/>
      <c r="M238" s="357"/>
      <c r="N238" s="357"/>
      <c r="O238" s="357"/>
      <c r="P238" s="357" t="s">
        <v>165</v>
      </c>
    </row>
    <row r="239" spans="2:16" ht="12.6" thickBot="1">
      <c r="B239" s="478"/>
      <c r="C239" s="479" t="s">
        <v>180</v>
      </c>
      <c r="D239" s="480"/>
      <c r="E239" s="481">
        <f>SUM(E240:E249)</f>
        <v>0</v>
      </c>
      <c r="F239" s="481">
        <f t="shared" ref="F239" si="202">SUM(F240:F249)</f>
        <v>0</v>
      </c>
      <c r="G239" s="481">
        <f t="shared" ref="G239" si="203">SUM(G240:G249)</f>
        <v>0</v>
      </c>
      <c r="H239" s="481">
        <f t="shared" ref="H239" si="204">SUM(H240:H249)</f>
        <v>0</v>
      </c>
      <c r="I239" s="481">
        <f t="shared" ref="I239" si="205">SUM(I240:I249)</f>
        <v>0</v>
      </c>
      <c r="J239" s="481">
        <f t="shared" ref="J239" si="206">SUM(J240:J249)</f>
        <v>0</v>
      </c>
      <c r="K239" s="481">
        <f t="shared" ref="K239" si="207">SUM(K240:K249)</f>
        <v>0</v>
      </c>
      <c r="L239" s="481">
        <f t="shared" ref="L239" si="208">SUM(L240:L249)</f>
        <v>0</v>
      </c>
      <c r="M239" s="481">
        <f t="shared" ref="M239" si="209">SUM(M240:M249)</f>
        <v>0</v>
      </c>
      <c r="N239" s="481">
        <f t="shared" ref="N239" si="210">SUM(N240:N249)</f>
        <v>0</v>
      </c>
      <c r="O239" s="481">
        <f t="shared" ref="O239:P239" si="211">SUM(O240:O249)</f>
        <v>0</v>
      </c>
      <c r="P239" s="482">
        <f t="shared" si="211"/>
        <v>0</v>
      </c>
    </row>
    <row r="240" spans="2:16">
      <c r="B240" s="413">
        <f t="shared" ref="B240:B249" si="212">B239+1</f>
        <v>1</v>
      </c>
      <c r="C240" s="483" t="s">
        <v>181</v>
      </c>
      <c r="D240" s="484">
        <f>E24</f>
        <v>0</v>
      </c>
      <c r="E240" s="485">
        <f>D240/$E$237/12*$G$267</f>
        <v>0</v>
      </c>
      <c r="F240" s="486">
        <f>D240/E237</f>
        <v>0</v>
      </c>
      <c r="G240" s="486">
        <f>F240</f>
        <v>0</v>
      </c>
      <c r="H240" s="486">
        <f>G240</f>
        <v>0</v>
      </c>
      <c r="I240" s="486">
        <f>H240</f>
        <v>0</v>
      </c>
      <c r="J240" s="486">
        <f>I240</f>
        <v>0</v>
      </c>
      <c r="K240" s="486">
        <f>J240</f>
        <v>0</v>
      </c>
      <c r="L240" s="486">
        <f>K240-E240</f>
        <v>0</v>
      </c>
      <c r="M240" s="486">
        <v>0</v>
      </c>
      <c r="N240" s="486">
        <v>0</v>
      </c>
      <c r="O240" s="486">
        <v>0</v>
      </c>
      <c r="P240" s="487">
        <v>0</v>
      </c>
    </row>
    <row r="241" spans="2:18">
      <c r="B241" s="378">
        <f>B240+1</f>
        <v>2</v>
      </c>
      <c r="C241" s="373" t="s">
        <v>182</v>
      </c>
      <c r="D241" s="374">
        <f>F24</f>
        <v>0</v>
      </c>
      <c r="E241" s="421"/>
      <c r="F241" s="421">
        <f>D241/$E$237/12*$G$267</f>
        <v>0</v>
      </c>
      <c r="G241" s="376">
        <f>D241/E237</f>
        <v>0</v>
      </c>
      <c r="H241" s="376">
        <f>G241</f>
        <v>0</v>
      </c>
      <c r="I241" s="376">
        <f t="shared" ref="I241:L241" si="213">H241</f>
        <v>0</v>
      </c>
      <c r="J241" s="376">
        <f t="shared" si="213"/>
        <v>0</v>
      </c>
      <c r="K241" s="376">
        <f t="shared" si="213"/>
        <v>0</v>
      </c>
      <c r="L241" s="376">
        <f t="shared" si="213"/>
        <v>0</v>
      </c>
      <c r="M241" s="376">
        <f>L241-F241</f>
        <v>0</v>
      </c>
      <c r="N241" s="376">
        <v>0</v>
      </c>
      <c r="O241" s="376">
        <v>0</v>
      </c>
      <c r="P241" s="377">
        <v>0</v>
      </c>
    </row>
    <row r="242" spans="2:18">
      <c r="B242" s="378">
        <f t="shared" si="212"/>
        <v>3</v>
      </c>
      <c r="C242" s="373" t="s">
        <v>183</v>
      </c>
      <c r="D242" s="374">
        <f>G24</f>
        <v>0</v>
      </c>
      <c r="E242" s="421"/>
      <c r="F242" s="376"/>
      <c r="G242" s="421">
        <f>D242/$E$237/12*$G$267</f>
        <v>0</v>
      </c>
      <c r="H242" s="376">
        <f>D242/E237</f>
        <v>0</v>
      </c>
      <c r="I242" s="376">
        <f>H242</f>
        <v>0</v>
      </c>
      <c r="J242" s="376">
        <f t="shared" ref="J242:M242" si="214">I242</f>
        <v>0</v>
      </c>
      <c r="K242" s="376">
        <f t="shared" si="214"/>
        <v>0</v>
      </c>
      <c r="L242" s="376">
        <f t="shared" si="214"/>
        <v>0</v>
      </c>
      <c r="M242" s="376">
        <f t="shared" si="214"/>
        <v>0</v>
      </c>
      <c r="N242" s="376">
        <f>M242-G242</f>
        <v>0</v>
      </c>
      <c r="O242" s="376">
        <v>0</v>
      </c>
      <c r="P242" s="377">
        <v>0</v>
      </c>
    </row>
    <row r="243" spans="2:18">
      <c r="B243" s="378">
        <f t="shared" si="212"/>
        <v>4</v>
      </c>
      <c r="C243" s="373" t="s">
        <v>184</v>
      </c>
      <c r="D243" s="374">
        <f>H24</f>
        <v>0</v>
      </c>
      <c r="E243" s="421"/>
      <c r="F243" s="376"/>
      <c r="G243" s="376"/>
      <c r="H243" s="421">
        <f>D243/$E$237/12*$G$267</f>
        <v>0</v>
      </c>
      <c r="I243" s="376">
        <f>D243/E237</f>
        <v>0</v>
      </c>
      <c r="J243" s="376">
        <f>I243</f>
        <v>0</v>
      </c>
      <c r="K243" s="376">
        <f t="shared" ref="K243:N243" si="215">J243</f>
        <v>0</v>
      </c>
      <c r="L243" s="376">
        <f t="shared" si="215"/>
        <v>0</v>
      </c>
      <c r="M243" s="376">
        <f t="shared" si="215"/>
        <v>0</v>
      </c>
      <c r="N243" s="376">
        <f t="shared" si="215"/>
        <v>0</v>
      </c>
      <c r="O243" s="376">
        <f>N243-H243</f>
        <v>0</v>
      </c>
      <c r="P243" s="377">
        <v>0</v>
      </c>
    </row>
    <row r="244" spans="2:18">
      <c r="B244" s="378">
        <f t="shared" si="212"/>
        <v>5</v>
      </c>
      <c r="C244" s="373" t="s">
        <v>185</v>
      </c>
      <c r="D244" s="374">
        <f>I24</f>
        <v>0</v>
      </c>
      <c r="E244" s="421"/>
      <c r="F244" s="376"/>
      <c r="G244" s="376"/>
      <c r="H244" s="376"/>
      <c r="I244" s="421">
        <f>D244/$E$237/12*$G$267</f>
        <v>0</v>
      </c>
      <c r="J244" s="376">
        <f>D244/E237</f>
        <v>0</v>
      </c>
      <c r="K244" s="376">
        <f>J244</f>
        <v>0</v>
      </c>
      <c r="L244" s="376">
        <f t="shared" ref="L244:O244" si="216">K244</f>
        <v>0</v>
      </c>
      <c r="M244" s="376">
        <f t="shared" si="216"/>
        <v>0</v>
      </c>
      <c r="N244" s="376">
        <f t="shared" si="216"/>
        <v>0</v>
      </c>
      <c r="O244" s="376">
        <f t="shared" si="216"/>
        <v>0</v>
      </c>
      <c r="P244" s="377">
        <f>O244-I244</f>
        <v>0</v>
      </c>
    </row>
    <row r="245" spans="2:18">
      <c r="B245" s="378">
        <f t="shared" si="212"/>
        <v>6</v>
      </c>
      <c r="C245" s="373" t="s">
        <v>186</v>
      </c>
      <c r="D245" s="374">
        <f>J24</f>
        <v>0</v>
      </c>
      <c r="E245" s="421"/>
      <c r="F245" s="376"/>
      <c r="G245" s="376"/>
      <c r="H245" s="376"/>
      <c r="I245" s="376"/>
      <c r="J245" s="421"/>
      <c r="K245" s="376"/>
      <c r="L245" s="376"/>
      <c r="M245" s="376"/>
      <c r="N245" s="376"/>
      <c r="O245" s="376"/>
      <c r="P245" s="377"/>
    </row>
    <row r="246" spans="2:18">
      <c r="B246" s="378">
        <f t="shared" si="212"/>
        <v>7</v>
      </c>
      <c r="C246" s="373" t="s">
        <v>187</v>
      </c>
      <c r="D246" s="374"/>
      <c r="E246" s="421"/>
      <c r="F246" s="376"/>
      <c r="G246" s="376"/>
      <c r="H246" s="376"/>
      <c r="I246" s="376"/>
      <c r="J246" s="376"/>
      <c r="K246" s="376"/>
      <c r="L246" s="376"/>
      <c r="M246" s="376"/>
      <c r="N246" s="376"/>
      <c r="O246" s="376"/>
      <c r="P246" s="377"/>
    </row>
    <row r="247" spans="2:18">
      <c r="B247" s="378">
        <f t="shared" si="212"/>
        <v>8</v>
      </c>
      <c r="C247" s="373" t="s">
        <v>188</v>
      </c>
      <c r="D247" s="374"/>
      <c r="E247" s="421"/>
      <c r="F247" s="376"/>
      <c r="G247" s="376"/>
      <c r="H247" s="376"/>
      <c r="I247" s="376"/>
      <c r="J247" s="376"/>
      <c r="K247" s="376"/>
      <c r="L247" s="376"/>
      <c r="M247" s="376"/>
      <c r="N247" s="376"/>
      <c r="O247" s="376"/>
      <c r="P247" s="377"/>
    </row>
    <row r="248" spans="2:18">
      <c r="B248" s="378">
        <f t="shared" si="212"/>
        <v>9</v>
      </c>
      <c r="C248" s="373" t="s">
        <v>189</v>
      </c>
      <c r="D248" s="374"/>
      <c r="E248" s="421"/>
      <c r="F248" s="376"/>
      <c r="G248" s="376"/>
      <c r="H248" s="376"/>
      <c r="I248" s="376"/>
      <c r="J248" s="376"/>
      <c r="K248" s="376"/>
      <c r="L248" s="376"/>
      <c r="M248" s="376"/>
      <c r="N248" s="376"/>
      <c r="O248" s="376"/>
      <c r="P248" s="377"/>
    </row>
    <row r="249" spans="2:18" ht="12.6" thickBot="1">
      <c r="B249" s="388">
        <f t="shared" si="212"/>
        <v>10</v>
      </c>
      <c r="C249" s="389" t="s">
        <v>190</v>
      </c>
      <c r="D249" s="424"/>
      <c r="E249" s="427"/>
      <c r="F249" s="436"/>
      <c r="G249" s="436"/>
      <c r="H249" s="436"/>
      <c r="I249" s="436"/>
      <c r="J249" s="436"/>
      <c r="K249" s="436"/>
      <c r="L249" s="436"/>
      <c r="M249" s="436"/>
      <c r="N249" s="436"/>
      <c r="O249" s="436"/>
      <c r="P249" s="437"/>
    </row>
    <row r="250" spans="2:18">
      <c r="B250" s="445"/>
      <c r="C250" s="244"/>
      <c r="D250" s="244"/>
      <c r="E250" s="477"/>
      <c r="F250" s="477"/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</row>
    <row r="251" spans="2:18" ht="12.6" thickBot="1">
      <c r="B251" s="257"/>
      <c r="C251" s="244"/>
      <c r="D251" s="244"/>
      <c r="E251" s="357"/>
      <c r="F251" s="357"/>
      <c r="G251" s="357"/>
      <c r="H251" s="357"/>
      <c r="I251" s="357"/>
      <c r="J251" s="357"/>
      <c r="K251" s="357"/>
      <c r="L251" s="357"/>
      <c r="M251" s="357"/>
      <c r="N251" s="357"/>
      <c r="O251" s="357" t="s">
        <v>165</v>
      </c>
      <c r="P251" s="357" t="s">
        <v>165</v>
      </c>
    </row>
    <row r="252" spans="2:18" ht="12.6" thickBot="1">
      <c r="B252" s="478"/>
      <c r="C252" s="479" t="s">
        <v>333</v>
      </c>
      <c r="D252" s="480"/>
      <c r="E252" s="481">
        <f t="shared" ref="E252:O252" si="217">SUM(E253:E264)</f>
        <v>0</v>
      </c>
      <c r="F252" s="481">
        <f t="shared" si="217"/>
        <v>0</v>
      </c>
      <c r="G252" s="481">
        <f t="shared" si="217"/>
        <v>0</v>
      </c>
      <c r="H252" s="481">
        <f t="shared" si="217"/>
        <v>0</v>
      </c>
      <c r="I252" s="481">
        <f t="shared" si="217"/>
        <v>0</v>
      </c>
      <c r="J252" s="481">
        <f t="shared" si="217"/>
        <v>0</v>
      </c>
      <c r="K252" s="481">
        <f t="shared" si="217"/>
        <v>0</v>
      </c>
      <c r="L252" s="481">
        <f t="shared" si="217"/>
        <v>0</v>
      </c>
      <c r="M252" s="481">
        <f t="shared" si="217"/>
        <v>0</v>
      </c>
      <c r="N252" s="481">
        <f t="shared" si="217"/>
        <v>0</v>
      </c>
      <c r="O252" s="481">
        <f t="shared" si="217"/>
        <v>0</v>
      </c>
      <c r="P252" s="482">
        <f>SUM(P253:P264)</f>
        <v>0</v>
      </c>
      <c r="R252" s="488"/>
    </row>
    <row r="253" spans="2:18">
      <c r="B253" s="413">
        <f t="shared" ref="B253:B264" si="218">B252+1</f>
        <v>1</v>
      </c>
      <c r="C253" s="483" t="s">
        <v>181</v>
      </c>
      <c r="D253" s="484">
        <f>E32</f>
        <v>0</v>
      </c>
      <c r="E253" s="485"/>
      <c r="F253" s="486"/>
      <c r="G253" s="486"/>
      <c r="H253" s="486"/>
      <c r="I253" s="486"/>
      <c r="J253" s="486"/>
      <c r="K253" s="486"/>
      <c r="L253" s="486"/>
      <c r="M253" s="486"/>
      <c r="N253" s="486"/>
      <c r="O253" s="486"/>
      <c r="P253" s="487"/>
      <c r="R253" s="489"/>
    </row>
    <row r="254" spans="2:18">
      <c r="B254" s="378">
        <f>B253+1</f>
        <v>2</v>
      </c>
      <c r="C254" s="373" t="s">
        <v>182</v>
      </c>
      <c r="D254" s="374">
        <f>F32</f>
        <v>0</v>
      </c>
      <c r="E254" s="421"/>
      <c r="F254" s="421"/>
      <c r="G254" s="376"/>
      <c r="H254" s="376"/>
      <c r="I254" s="376"/>
      <c r="J254" s="376"/>
      <c r="K254" s="376"/>
      <c r="L254" s="376"/>
      <c r="M254" s="376"/>
      <c r="N254" s="376"/>
      <c r="O254" s="376"/>
      <c r="P254" s="377"/>
      <c r="R254" s="489"/>
    </row>
    <row r="255" spans="2:18">
      <c r="B255" s="378">
        <f t="shared" si="218"/>
        <v>3</v>
      </c>
      <c r="C255" s="373" t="s">
        <v>183</v>
      </c>
      <c r="D255" s="374">
        <f>G32</f>
        <v>0</v>
      </c>
      <c r="E255" s="421"/>
      <c r="F255" s="376"/>
      <c r="G255" s="421"/>
      <c r="H255" s="376"/>
      <c r="I255" s="376"/>
      <c r="J255" s="376"/>
      <c r="K255" s="376"/>
      <c r="L255" s="376"/>
      <c r="M255" s="376"/>
      <c r="N255" s="376"/>
      <c r="O255" s="376"/>
      <c r="P255" s="377"/>
    </row>
    <row r="256" spans="2:18">
      <c r="B256" s="378">
        <f t="shared" si="218"/>
        <v>4</v>
      </c>
      <c r="C256" s="373" t="s">
        <v>184</v>
      </c>
      <c r="D256" s="374">
        <f>H32</f>
        <v>0</v>
      </c>
      <c r="E256" s="421"/>
      <c r="F256" s="376"/>
      <c r="G256" s="376"/>
      <c r="H256" s="421"/>
      <c r="I256" s="376"/>
      <c r="J256" s="376"/>
      <c r="K256" s="376"/>
      <c r="L256" s="376"/>
      <c r="M256" s="376"/>
      <c r="N256" s="376"/>
      <c r="O256" s="376"/>
      <c r="P256" s="377"/>
    </row>
    <row r="257" spans="2:16">
      <c r="B257" s="378">
        <f t="shared" si="218"/>
        <v>5</v>
      </c>
      <c r="C257" s="373" t="s">
        <v>185</v>
      </c>
      <c r="D257" s="374">
        <f>I32</f>
        <v>0</v>
      </c>
      <c r="E257" s="421"/>
      <c r="F257" s="376"/>
      <c r="G257" s="376"/>
      <c r="H257" s="376"/>
      <c r="I257" s="421"/>
      <c r="J257" s="376"/>
      <c r="K257" s="376"/>
      <c r="L257" s="376"/>
      <c r="M257" s="376"/>
      <c r="N257" s="376"/>
      <c r="O257" s="376"/>
      <c r="P257" s="377"/>
    </row>
    <row r="258" spans="2:16">
      <c r="B258" s="378">
        <f t="shared" si="218"/>
        <v>6</v>
      </c>
      <c r="C258" s="373" t="s">
        <v>186</v>
      </c>
      <c r="D258" s="374">
        <f>J32</f>
        <v>0</v>
      </c>
      <c r="E258" s="421"/>
      <c r="F258" s="376"/>
      <c r="G258" s="376"/>
      <c r="H258" s="376"/>
      <c r="I258" s="376"/>
      <c r="J258" s="421"/>
      <c r="K258" s="376"/>
      <c r="L258" s="376"/>
      <c r="M258" s="376"/>
      <c r="N258" s="376"/>
      <c r="O258" s="376"/>
      <c r="P258" s="377"/>
    </row>
    <row r="259" spans="2:16">
      <c r="B259" s="378">
        <f t="shared" si="218"/>
        <v>7</v>
      </c>
      <c r="C259" s="373" t="s">
        <v>187</v>
      </c>
      <c r="D259" s="374">
        <f>K32</f>
        <v>0</v>
      </c>
      <c r="E259" s="421"/>
      <c r="F259" s="376"/>
      <c r="G259" s="376"/>
      <c r="H259" s="376"/>
      <c r="I259" s="376"/>
      <c r="J259" s="376"/>
      <c r="K259" s="376"/>
      <c r="L259" s="376"/>
      <c r="M259" s="376"/>
      <c r="N259" s="376"/>
      <c r="O259" s="376"/>
      <c r="P259" s="377"/>
    </row>
    <row r="260" spans="2:16">
      <c r="B260" s="378">
        <f t="shared" si="218"/>
        <v>8</v>
      </c>
      <c r="C260" s="373" t="s">
        <v>188</v>
      </c>
      <c r="D260" s="374">
        <f>L32</f>
        <v>0</v>
      </c>
      <c r="E260" s="421"/>
      <c r="F260" s="376"/>
      <c r="G260" s="376"/>
      <c r="H260" s="376"/>
      <c r="I260" s="376"/>
      <c r="J260" s="376"/>
      <c r="K260" s="376"/>
      <c r="L260" s="376">
        <f>D260/$E$237</f>
        <v>0</v>
      </c>
      <c r="M260" s="376">
        <f>L260</f>
        <v>0</v>
      </c>
      <c r="N260" s="376">
        <f t="shared" ref="N260:P260" si="219">M260</f>
        <v>0</v>
      </c>
      <c r="O260" s="376">
        <f t="shared" si="219"/>
        <v>0</v>
      </c>
      <c r="P260" s="377">
        <f t="shared" si="219"/>
        <v>0</v>
      </c>
    </row>
    <row r="261" spans="2:16">
      <c r="B261" s="378">
        <f t="shared" si="218"/>
        <v>9</v>
      </c>
      <c r="C261" s="373" t="s">
        <v>189</v>
      </c>
      <c r="D261" s="374">
        <f>M32</f>
        <v>0</v>
      </c>
      <c r="E261" s="421"/>
      <c r="F261" s="376"/>
      <c r="G261" s="376"/>
      <c r="H261" s="376"/>
      <c r="I261" s="376"/>
      <c r="J261" s="376"/>
      <c r="K261" s="376"/>
      <c r="L261" s="376"/>
      <c r="M261" s="376">
        <f>D261/$E$237</f>
        <v>0</v>
      </c>
      <c r="N261" s="376">
        <f>M261</f>
        <v>0</v>
      </c>
      <c r="O261" s="376">
        <f>N261</f>
        <v>0</v>
      </c>
      <c r="P261" s="377">
        <f>O261</f>
        <v>0</v>
      </c>
    </row>
    <row r="262" spans="2:16">
      <c r="B262" s="378">
        <f t="shared" si="218"/>
        <v>10</v>
      </c>
      <c r="C262" s="373" t="s">
        <v>190</v>
      </c>
      <c r="D262" s="374">
        <f>N32</f>
        <v>0</v>
      </c>
      <c r="E262" s="421"/>
      <c r="F262" s="376"/>
      <c r="G262" s="376"/>
      <c r="H262" s="376"/>
      <c r="I262" s="376"/>
      <c r="J262" s="376"/>
      <c r="K262" s="376"/>
      <c r="L262" s="376"/>
      <c r="M262" s="376"/>
      <c r="N262" s="376">
        <f>D262/$E$237</f>
        <v>0</v>
      </c>
      <c r="O262" s="376">
        <f>N262</f>
        <v>0</v>
      </c>
      <c r="P262" s="377">
        <f>O262</f>
        <v>0</v>
      </c>
    </row>
    <row r="263" spans="2:16">
      <c r="B263" s="378">
        <f t="shared" si="218"/>
        <v>11</v>
      </c>
      <c r="C263" s="373" t="s">
        <v>337</v>
      </c>
      <c r="D263" s="374">
        <f>O32</f>
        <v>0</v>
      </c>
      <c r="E263" s="421"/>
      <c r="F263" s="376"/>
      <c r="G263" s="376"/>
      <c r="H263" s="376"/>
      <c r="I263" s="376"/>
      <c r="J263" s="376"/>
      <c r="K263" s="376"/>
      <c r="L263" s="376"/>
      <c r="M263" s="376"/>
      <c r="N263" s="376"/>
      <c r="O263" s="376">
        <f>D263/$E$237</f>
        <v>0</v>
      </c>
      <c r="P263" s="377">
        <f>O263</f>
        <v>0</v>
      </c>
    </row>
    <row r="264" spans="2:16" ht="12.6" thickBot="1">
      <c r="B264" s="388">
        <f t="shared" si="218"/>
        <v>12</v>
      </c>
      <c r="C264" s="389" t="s">
        <v>337</v>
      </c>
      <c r="D264" s="424">
        <f>P32</f>
        <v>0</v>
      </c>
      <c r="E264" s="427"/>
      <c r="F264" s="436"/>
      <c r="G264" s="436"/>
      <c r="H264" s="436"/>
      <c r="I264" s="436"/>
      <c r="J264" s="436"/>
      <c r="K264" s="436"/>
      <c r="L264" s="436"/>
      <c r="M264" s="436"/>
      <c r="N264" s="436"/>
      <c r="O264" s="436"/>
      <c r="P264" s="437">
        <f>D264/$E$237</f>
        <v>0</v>
      </c>
    </row>
    <row r="265" spans="2:16">
      <c r="B265" s="445"/>
      <c r="C265" s="244"/>
      <c r="D265" s="244"/>
      <c r="E265" s="477"/>
      <c r="F265" s="477"/>
      <c r="G265" s="477"/>
      <c r="H265" s="477"/>
      <c r="I265" s="477"/>
      <c r="J265" s="477"/>
      <c r="K265" s="477"/>
      <c r="L265" s="477"/>
      <c r="M265" s="477"/>
      <c r="N265" s="477"/>
      <c r="O265" s="477"/>
      <c r="P265" s="477"/>
    </row>
    <row r="267" spans="2:16" ht="12.6" thickBot="1">
      <c r="B267" s="387" t="s">
        <v>153</v>
      </c>
      <c r="C267" s="244"/>
      <c r="D267" s="244"/>
      <c r="E267" s="357"/>
      <c r="F267" s="357"/>
      <c r="G267" s="490">
        <f>'Assu Sum Mod A'!I28</f>
        <v>0</v>
      </c>
      <c r="H267" s="357"/>
      <c r="I267" s="357"/>
      <c r="J267" s="357"/>
      <c r="K267" s="357"/>
      <c r="L267" s="357"/>
      <c r="M267" s="357"/>
      <c r="N267" s="357"/>
      <c r="O267" s="357"/>
      <c r="P267" s="357"/>
    </row>
    <row r="268" spans="2:16">
      <c r="B268" s="368" t="s">
        <v>0</v>
      </c>
      <c r="C268" s="369" t="s">
        <v>1</v>
      </c>
      <c r="D268" s="369"/>
      <c r="E268" s="370" t="s">
        <v>3</v>
      </c>
      <c r="F268" s="370" t="s">
        <v>4</v>
      </c>
      <c r="G268" s="370" t="s">
        <v>5</v>
      </c>
      <c r="H268" s="370" t="s">
        <v>6</v>
      </c>
      <c r="I268" s="370" t="s">
        <v>7</v>
      </c>
      <c r="J268" s="370" t="s">
        <v>8</v>
      </c>
      <c r="K268" s="370" t="s">
        <v>9</v>
      </c>
      <c r="L268" s="370" t="s">
        <v>10</v>
      </c>
      <c r="M268" s="370" t="s">
        <v>11</v>
      </c>
      <c r="N268" s="370" t="s">
        <v>12</v>
      </c>
      <c r="O268" s="370" t="s">
        <v>13</v>
      </c>
      <c r="P268" s="371" t="s">
        <v>339</v>
      </c>
    </row>
    <row r="269" spans="2:16">
      <c r="B269" s="378">
        <v>1</v>
      </c>
      <c r="C269" s="373" t="s">
        <v>154</v>
      </c>
      <c r="D269" s="441" t="s">
        <v>305</v>
      </c>
      <c r="E269" s="375">
        <f>'Rollout Plan'!D15/12*G267</f>
        <v>0</v>
      </c>
      <c r="F269" s="375" t="e">
        <f>E269/G267*12</f>
        <v>#DIV/0!</v>
      </c>
      <c r="G269" s="375" t="e">
        <f t="shared" ref="G269:P269" si="220">F269</f>
        <v>#DIV/0!</v>
      </c>
      <c r="H269" s="375" t="e">
        <f t="shared" si="220"/>
        <v>#DIV/0!</v>
      </c>
      <c r="I269" s="375" t="e">
        <f t="shared" si="220"/>
        <v>#DIV/0!</v>
      </c>
      <c r="J269" s="375" t="e">
        <f t="shared" si="220"/>
        <v>#DIV/0!</v>
      </c>
      <c r="K269" s="375" t="e">
        <f t="shared" si="220"/>
        <v>#DIV/0!</v>
      </c>
      <c r="L269" s="375" t="e">
        <f t="shared" si="220"/>
        <v>#DIV/0!</v>
      </c>
      <c r="M269" s="375" t="e">
        <f t="shared" si="220"/>
        <v>#DIV/0!</v>
      </c>
      <c r="N269" s="375" t="e">
        <f t="shared" si="220"/>
        <v>#DIV/0!</v>
      </c>
      <c r="O269" s="375" t="e">
        <f t="shared" si="220"/>
        <v>#DIV/0!</v>
      </c>
      <c r="P269" s="422" t="e">
        <f t="shared" si="220"/>
        <v>#DIV/0!</v>
      </c>
    </row>
    <row r="270" spans="2:16">
      <c r="B270" s="378">
        <f>B269+1</f>
        <v>2</v>
      </c>
      <c r="C270" s="373" t="s">
        <v>155</v>
      </c>
      <c r="D270" s="441" t="s">
        <v>305</v>
      </c>
      <c r="E270" s="375"/>
      <c r="F270" s="375">
        <f>'Rollout Plan'!E15/12*G267</f>
        <v>0</v>
      </c>
      <c r="G270" s="375" t="e">
        <f>F270/G267*12</f>
        <v>#DIV/0!</v>
      </c>
      <c r="H270" s="375" t="e">
        <f>G270</f>
        <v>#DIV/0!</v>
      </c>
      <c r="I270" s="375" t="e">
        <f t="shared" ref="I270:P270" si="221">H270</f>
        <v>#DIV/0!</v>
      </c>
      <c r="J270" s="375" t="e">
        <f t="shared" si="221"/>
        <v>#DIV/0!</v>
      </c>
      <c r="K270" s="375" t="e">
        <f t="shared" si="221"/>
        <v>#DIV/0!</v>
      </c>
      <c r="L270" s="375" t="e">
        <f t="shared" si="221"/>
        <v>#DIV/0!</v>
      </c>
      <c r="M270" s="375" t="e">
        <f t="shared" si="221"/>
        <v>#DIV/0!</v>
      </c>
      <c r="N270" s="375" t="e">
        <f t="shared" si="221"/>
        <v>#DIV/0!</v>
      </c>
      <c r="O270" s="375" t="e">
        <f t="shared" si="221"/>
        <v>#DIV/0!</v>
      </c>
      <c r="P270" s="422" t="e">
        <f t="shared" si="221"/>
        <v>#DIV/0!</v>
      </c>
    </row>
    <row r="271" spans="2:16">
      <c r="B271" s="378">
        <f t="shared" ref="B271:B279" si="222">B270+1</f>
        <v>3</v>
      </c>
      <c r="C271" s="373" t="s">
        <v>156</v>
      </c>
      <c r="D271" s="441" t="s">
        <v>305</v>
      </c>
      <c r="E271" s="375"/>
      <c r="F271" s="375"/>
      <c r="G271" s="375">
        <f>'Rollout Plan'!F15/12*G267</f>
        <v>0</v>
      </c>
      <c r="H271" s="375" t="e">
        <f>G271/G267*12</f>
        <v>#DIV/0!</v>
      </c>
      <c r="I271" s="375" t="e">
        <f>H271</f>
        <v>#DIV/0!</v>
      </c>
      <c r="J271" s="375" t="e">
        <f t="shared" ref="J271:P271" si="223">I271</f>
        <v>#DIV/0!</v>
      </c>
      <c r="K271" s="375" t="e">
        <f t="shared" si="223"/>
        <v>#DIV/0!</v>
      </c>
      <c r="L271" s="375" t="e">
        <f t="shared" si="223"/>
        <v>#DIV/0!</v>
      </c>
      <c r="M271" s="375" t="e">
        <f t="shared" si="223"/>
        <v>#DIV/0!</v>
      </c>
      <c r="N271" s="375" t="e">
        <f t="shared" si="223"/>
        <v>#DIV/0!</v>
      </c>
      <c r="O271" s="375" t="e">
        <f t="shared" si="223"/>
        <v>#DIV/0!</v>
      </c>
      <c r="P271" s="422" t="e">
        <f t="shared" si="223"/>
        <v>#DIV/0!</v>
      </c>
    </row>
    <row r="272" spans="2:16">
      <c r="B272" s="378">
        <f t="shared" si="222"/>
        <v>4</v>
      </c>
      <c r="C272" s="373" t="s">
        <v>157</v>
      </c>
      <c r="D272" s="441" t="s">
        <v>305</v>
      </c>
      <c r="E272" s="375"/>
      <c r="F272" s="375"/>
      <c r="G272" s="375"/>
      <c r="H272" s="375">
        <f>'Rollout Plan'!G15/12*G267</f>
        <v>0</v>
      </c>
      <c r="I272" s="375" t="e">
        <f>H272/G267*12</f>
        <v>#DIV/0!</v>
      </c>
      <c r="J272" s="375" t="e">
        <f>I272</f>
        <v>#DIV/0!</v>
      </c>
      <c r="K272" s="375" t="e">
        <f t="shared" ref="K272:P272" si="224">J272</f>
        <v>#DIV/0!</v>
      </c>
      <c r="L272" s="375" t="e">
        <f t="shared" si="224"/>
        <v>#DIV/0!</v>
      </c>
      <c r="M272" s="375" t="e">
        <f t="shared" si="224"/>
        <v>#DIV/0!</v>
      </c>
      <c r="N272" s="375" t="e">
        <f t="shared" si="224"/>
        <v>#DIV/0!</v>
      </c>
      <c r="O272" s="375" t="e">
        <f t="shared" si="224"/>
        <v>#DIV/0!</v>
      </c>
      <c r="P272" s="422" t="e">
        <f t="shared" si="224"/>
        <v>#DIV/0!</v>
      </c>
    </row>
    <row r="273" spans="2:16">
      <c r="B273" s="378">
        <f t="shared" si="222"/>
        <v>5</v>
      </c>
      <c r="C273" s="373" t="s">
        <v>158</v>
      </c>
      <c r="D273" s="441" t="s">
        <v>305</v>
      </c>
      <c r="E273" s="375"/>
      <c r="F273" s="375"/>
      <c r="G273" s="375"/>
      <c r="H273" s="375"/>
      <c r="I273" s="375">
        <f>'Rollout Plan'!H15/12*G267</f>
        <v>0</v>
      </c>
      <c r="J273" s="375" t="e">
        <f>I273/G267*12</f>
        <v>#DIV/0!</v>
      </c>
      <c r="K273" s="375" t="e">
        <f>J273</f>
        <v>#DIV/0!</v>
      </c>
      <c r="L273" s="375" t="e">
        <f t="shared" ref="L273:P273" si="225">K273</f>
        <v>#DIV/0!</v>
      </c>
      <c r="M273" s="375" t="e">
        <f t="shared" si="225"/>
        <v>#DIV/0!</v>
      </c>
      <c r="N273" s="375" t="e">
        <f t="shared" si="225"/>
        <v>#DIV/0!</v>
      </c>
      <c r="O273" s="375" t="e">
        <f t="shared" si="225"/>
        <v>#DIV/0!</v>
      </c>
      <c r="P273" s="422" t="e">
        <f t="shared" si="225"/>
        <v>#DIV/0!</v>
      </c>
    </row>
    <row r="274" spans="2:16">
      <c r="B274" s="378">
        <f t="shared" si="222"/>
        <v>6</v>
      </c>
      <c r="C274" s="373" t="s">
        <v>159</v>
      </c>
      <c r="D274" s="441" t="s">
        <v>305</v>
      </c>
      <c r="E274" s="375"/>
      <c r="F274" s="375"/>
      <c r="G274" s="375"/>
      <c r="H274" s="375"/>
      <c r="I274" s="375"/>
      <c r="J274" s="375"/>
      <c r="K274" s="375"/>
      <c r="L274" s="375"/>
      <c r="M274" s="375"/>
      <c r="N274" s="375"/>
      <c r="O274" s="375"/>
      <c r="P274" s="422"/>
    </row>
    <row r="275" spans="2:16">
      <c r="B275" s="378">
        <f t="shared" si="222"/>
        <v>7</v>
      </c>
      <c r="C275" s="373" t="s">
        <v>160</v>
      </c>
      <c r="D275" s="441" t="s">
        <v>305</v>
      </c>
      <c r="E275" s="375"/>
      <c r="F275" s="375"/>
      <c r="G275" s="375"/>
      <c r="H275" s="375"/>
      <c r="I275" s="375"/>
      <c r="J275" s="375"/>
      <c r="K275" s="375"/>
      <c r="L275" s="375"/>
      <c r="M275" s="375"/>
      <c r="N275" s="375"/>
      <c r="O275" s="375"/>
      <c r="P275" s="422"/>
    </row>
    <row r="276" spans="2:16">
      <c r="B276" s="378">
        <f t="shared" si="222"/>
        <v>8</v>
      </c>
      <c r="C276" s="373" t="s">
        <v>161</v>
      </c>
      <c r="D276" s="441" t="s">
        <v>305</v>
      </c>
      <c r="E276" s="375"/>
      <c r="F276" s="375"/>
      <c r="G276" s="375"/>
      <c r="H276" s="375"/>
      <c r="I276" s="375"/>
      <c r="J276" s="375"/>
      <c r="K276" s="375"/>
      <c r="L276" s="375"/>
      <c r="M276" s="375"/>
      <c r="N276" s="375"/>
      <c r="O276" s="375"/>
      <c r="P276" s="422"/>
    </row>
    <row r="277" spans="2:16">
      <c r="B277" s="378">
        <f t="shared" si="222"/>
        <v>9</v>
      </c>
      <c r="C277" s="373" t="s">
        <v>162</v>
      </c>
      <c r="D277" s="441" t="s">
        <v>305</v>
      </c>
      <c r="E277" s="375"/>
      <c r="F277" s="375"/>
      <c r="G277" s="375"/>
      <c r="H277" s="375"/>
      <c r="I277" s="375"/>
      <c r="J277" s="375"/>
      <c r="K277" s="375"/>
      <c r="L277" s="375"/>
      <c r="M277" s="375"/>
      <c r="N277" s="375"/>
      <c r="O277" s="375"/>
      <c r="P277" s="422"/>
    </row>
    <row r="278" spans="2:16">
      <c r="B278" s="378">
        <f t="shared" si="222"/>
        <v>10</v>
      </c>
      <c r="C278" s="373" t="s">
        <v>163</v>
      </c>
      <c r="D278" s="441" t="s">
        <v>305</v>
      </c>
      <c r="E278" s="375"/>
      <c r="F278" s="375"/>
      <c r="G278" s="375"/>
      <c r="H278" s="375"/>
      <c r="I278" s="375"/>
      <c r="J278" s="375"/>
      <c r="K278" s="375"/>
      <c r="L278" s="375"/>
      <c r="M278" s="375"/>
      <c r="N278" s="375"/>
      <c r="O278" s="375"/>
      <c r="P278" s="422"/>
    </row>
    <row r="279" spans="2:16" ht="12.6" thickBot="1">
      <c r="B279" s="491">
        <f t="shared" si="222"/>
        <v>11</v>
      </c>
      <c r="C279" s="265" t="s">
        <v>164</v>
      </c>
      <c r="D279" s="492" t="s">
        <v>305</v>
      </c>
      <c r="E279" s="436">
        <f>SUM(E269:E278)</f>
        <v>0</v>
      </c>
      <c r="F279" s="436" t="e">
        <f t="shared" ref="F279:O279" si="226">SUM(F269:F278)</f>
        <v>#DIV/0!</v>
      </c>
      <c r="G279" s="436" t="e">
        <f t="shared" si="226"/>
        <v>#DIV/0!</v>
      </c>
      <c r="H279" s="436" t="e">
        <f t="shared" si="226"/>
        <v>#DIV/0!</v>
      </c>
      <c r="I279" s="436" t="e">
        <f t="shared" si="226"/>
        <v>#DIV/0!</v>
      </c>
      <c r="J279" s="436" t="e">
        <f t="shared" si="226"/>
        <v>#DIV/0!</v>
      </c>
      <c r="K279" s="436" t="e">
        <f t="shared" si="226"/>
        <v>#DIV/0!</v>
      </c>
      <c r="L279" s="436" t="e">
        <f t="shared" si="226"/>
        <v>#DIV/0!</v>
      </c>
      <c r="M279" s="436" t="e">
        <f t="shared" si="226"/>
        <v>#DIV/0!</v>
      </c>
      <c r="N279" s="436" t="e">
        <f t="shared" si="226"/>
        <v>#DIV/0!</v>
      </c>
      <c r="O279" s="436" t="e">
        <f t="shared" si="226"/>
        <v>#DIV/0!</v>
      </c>
      <c r="P279" s="437" t="e">
        <f t="shared" ref="P279" si="227">SUM(P269:P278)</f>
        <v>#DIV/0!</v>
      </c>
    </row>
    <row r="280" spans="2:16" ht="12.6" thickBot="1"/>
    <row r="281" spans="2:16" ht="12.6" thickBot="1">
      <c r="B281" s="495"/>
      <c r="C281" s="496" t="s">
        <v>302</v>
      </c>
      <c r="D281" s="496"/>
      <c r="E281" s="497">
        <f>'Rollout Plan'!D15</f>
        <v>0</v>
      </c>
      <c r="F281" s="497">
        <f>E281+'Rollout Plan'!E15</f>
        <v>0</v>
      </c>
      <c r="G281" s="497">
        <f>F281+'Rollout Plan'!F15</f>
        <v>0</v>
      </c>
      <c r="H281" s="497">
        <f>G281+'Rollout Plan'!G15</f>
        <v>0</v>
      </c>
      <c r="I281" s="497">
        <f>H281+'Rollout Plan'!H15</f>
        <v>0</v>
      </c>
      <c r="J281" s="497">
        <f>I281</f>
        <v>0</v>
      </c>
      <c r="K281" s="497">
        <f t="shared" ref="K281:P281" si="228">J281</f>
        <v>0</v>
      </c>
      <c r="L281" s="497">
        <f t="shared" si="228"/>
        <v>0</v>
      </c>
      <c r="M281" s="497">
        <f t="shared" si="228"/>
        <v>0</v>
      </c>
      <c r="N281" s="497">
        <f t="shared" si="228"/>
        <v>0</v>
      </c>
      <c r="O281" s="497">
        <f t="shared" si="228"/>
        <v>0</v>
      </c>
      <c r="P281" s="498">
        <f t="shared" si="228"/>
        <v>0</v>
      </c>
    </row>
  </sheetData>
  <sheetProtection selectLockedCells="1"/>
  <dataValidations disablePrompts="1" count="1">
    <dataValidation type="whole" allowBlank="1" showInputMessage="1" showErrorMessage="1" sqref="G267" xr:uid="{00000000-0002-0000-0300-000000000000}">
      <formula1>1</formula1>
      <formula2>12</formula2>
    </dataValidation>
  </dataValidations>
  <pageMargins left="0.25" right="0.25" top="0.75" bottom="0.75" header="0.3" footer="0.3"/>
  <pageSetup paperSize="9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B1:O46"/>
  <sheetViews>
    <sheetView showGridLines="0" zoomScale="80" zoomScaleNormal="8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.77734375" defaultRowHeight="15" customHeight="1"/>
  <cols>
    <col min="1" max="1" width="3" style="353" customWidth="1"/>
    <col min="2" max="2" width="3.77734375" style="351" customWidth="1"/>
    <col min="3" max="3" width="15" style="352" bestFit="1" customWidth="1"/>
    <col min="4" max="10" width="9.21875" style="351" customWidth="1"/>
    <col min="11" max="15" width="9.21875" style="353" customWidth="1"/>
    <col min="16" max="228" width="9.77734375" style="353"/>
    <col min="229" max="229" width="14.21875" style="353" customWidth="1"/>
    <col min="230" max="230" width="10.21875" style="353" customWidth="1"/>
    <col min="231" max="231" width="4.6640625" style="353" customWidth="1"/>
    <col min="232" max="232" width="10" style="353" customWidth="1"/>
    <col min="233" max="233" width="4.6640625" style="353" customWidth="1"/>
    <col min="234" max="234" width="9.44140625" style="353" customWidth="1"/>
    <col min="235" max="235" width="5.33203125" style="353" customWidth="1"/>
    <col min="236" max="236" width="9.44140625" style="353" customWidth="1"/>
    <col min="237" max="237" width="6.21875" style="353" customWidth="1"/>
    <col min="238" max="238" width="9.44140625" style="353" customWidth="1"/>
    <col min="239" max="239" width="6" style="353" customWidth="1"/>
    <col min="240" max="240" width="9.44140625" style="353" customWidth="1"/>
    <col min="241" max="241" width="6" style="353" customWidth="1"/>
    <col min="242" max="242" width="9.77734375" style="353" customWidth="1"/>
    <col min="243" max="243" width="6" style="353" customWidth="1"/>
    <col min="244" max="244" width="50.44140625" style="353" customWidth="1"/>
    <col min="245" max="484" width="9.77734375" style="353"/>
    <col min="485" max="485" width="14.21875" style="353" customWidth="1"/>
    <col min="486" max="486" width="10.21875" style="353" customWidth="1"/>
    <col min="487" max="487" width="4.6640625" style="353" customWidth="1"/>
    <col min="488" max="488" width="10" style="353" customWidth="1"/>
    <col min="489" max="489" width="4.6640625" style="353" customWidth="1"/>
    <col min="490" max="490" width="9.44140625" style="353" customWidth="1"/>
    <col min="491" max="491" width="5.33203125" style="353" customWidth="1"/>
    <col min="492" max="492" width="9.44140625" style="353" customWidth="1"/>
    <col min="493" max="493" width="6.21875" style="353" customWidth="1"/>
    <col min="494" max="494" width="9.44140625" style="353" customWidth="1"/>
    <col min="495" max="495" width="6" style="353" customWidth="1"/>
    <col min="496" max="496" width="9.44140625" style="353" customWidth="1"/>
    <col min="497" max="497" width="6" style="353" customWidth="1"/>
    <col min="498" max="498" width="9.77734375" style="353" customWidth="1"/>
    <col min="499" max="499" width="6" style="353" customWidth="1"/>
    <col min="500" max="500" width="50.44140625" style="353" customWidth="1"/>
    <col min="501" max="740" width="9.77734375" style="353"/>
    <col min="741" max="741" width="14.21875" style="353" customWidth="1"/>
    <col min="742" max="742" width="10.21875" style="353" customWidth="1"/>
    <col min="743" max="743" width="4.6640625" style="353" customWidth="1"/>
    <col min="744" max="744" width="10" style="353" customWidth="1"/>
    <col min="745" max="745" width="4.6640625" style="353" customWidth="1"/>
    <col min="746" max="746" width="9.44140625" style="353" customWidth="1"/>
    <col min="747" max="747" width="5.33203125" style="353" customWidth="1"/>
    <col min="748" max="748" width="9.44140625" style="353" customWidth="1"/>
    <col min="749" max="749" width="6.21875" style="353" customWidth="1"/>
    <col min="750" max="750" width="9.44140625" style="353" customWidth="1"/>
    <col min="751" max="751" width="6" style="353" customWidth="1"/>
    <col min="752" max="752" width="9.44140625" style="353" customWidth="1"/>
    <col min="753" max="753" width="6" style="353" customWidth="1"/>
    <col min="754" max="754" width="9.77734375" style="353" customWidth="1"/>
    <col min="755" max="755" width="6" style="353" customWidth="1"/>
    <col min="756" max="756" width="50.44140625" style="353" customWidth="1"/>
    <col min="757" max="996" width="9.77734375" style="353"/>
    <col min="997" max="997" width="14.21875" style="353" customWidth="1"/>
    <col min="998" max="998" width="10.21875" style="353" customWidth="1"/>
    <col min="999" max="999" width="4.6640625" style="353" customWidth="1"/>
    <col min="1000" max="1000" width="10" style="353" customWidth="1"/>
    <col min="1001" max="1001" width="4.6640625" style="353" customWidth="1"/>
    <col min="1002" max="1002" width="9.44140625" style="353" customWidth="1"/>
    <col min="1003" max="1003" width="5.33203125" style="353" customWidth="1"/>
    <col min="1004" max="1004" width="9.44140625" style="353" customWidth="1"/>
    <col min="1005" max="1005" width="6.21875" style="353" customWidth="1"/>
    <col min="1006" max="1006" width="9.44140625" style="353" customWidth="1"/>
    <col min="1007" max="1007" width="6" style="353" customWidth="1"/>
    <col min="1008" max="1008" width="9.44140625" style="353" customWidth="1"/>
    <col min="1009" max="1009" width="6" style="353" customWidth="1"/>
    <col min="1010" max="1010" width="9.77734375" style="353" customWidth="1"/>
    <col min="1011" max="1011" width="6" style="353" customWidth="1"/>
    <col min="1012" max="1012" width="50.44140625" style="353" customWidth="1"/>
    <col min="1013" max="1252" width="9.77734375" style="353"/>
    <col min="1253" max="1253" width="14.21875" style="353" customWidth="1"/>
    <col min="1254" max="1254" width="10.21875" style="353" customWidth="1"/>
    <col min="1255" max="1255" width="4.6640625" style="353" customWidth="1"/>
    <col min="1256" max="1256" width="10" style="353" customWidth="1"/>
    <col min="1257" max="1257" width="4.6640625" style="353" customWidth="1"/>
    <col min="1258" max="1258" width="9.44140625" style="353" customWidth="1"/>
    <col min="1259" max="1259" width="5.33203125" style="353" customWidth="1"/>
    <col min="1260" max="1260" width="9.44140625" style="353" customWidth="1"/>
    <col min="1261" max="1261" width="6.21875" style="353" customWidth="1"/>
    <col min="1262" max="1262" width="9.44140625" style="353" customWidth="1"/>
    <col min="1263" max="1263" width="6" style="353" customWidth="1"/>
    <col min="1264" max="1264" width="9.44140625" style="353" customWidth="1"/>
    <col min="1265" max="1265" width="6" style="353" customWidth="1"/>
    <col min="1266" max="1266" width="9.77734375" style="353" customWidth="1"/>
    <col min="1267" max="1267" width="6" style="353" customWidth="1"/>
    <col min="1268" max="1268" width="50.44140625" style="353" customWidth="1"/>
    <col min="1269" max="1508" width="9.77734375" style="353"/>
    <col min="1509" max="1509" width="14.21875" style="353" customWidth="1"/>
    <col min="1510" max="1510" width="10.21875" style="353" customWidth="1"/>
    <col min="1511" max="1511" width="4.6640625" style="353" customWidth="1"/>
    <col min="1512" max="1512" width="10" style="353" customWidth="1"/>
    <col min="1513" max="1513" width="4.6640625" style="353" customWidth="1"/>
    <col min="1514" max="1514" width="9.44140625" style="353" customWidth="1"/>
    <col min="1515" max="1515" width="5.33203125" style="353" customWidth="1"/>
    <col min="1516" max="1516" width="9.44140625" style="353" customWidth="1"/>
    <col min="1517" max="1517" width="6.21875" style="353" customWidth="1"/>
    <col min="1518" max="1518" width="9.44140625" style="353" customWidth="1"/>
    <col min="1519" max="1519" width="6" style="353" customWidth="1"/>
    <col min="1520" max="1520" width="9.44140625" style="353" customWidth="1"/>
    <col min="1521" max="1521" width="6" style="353" customWidth="1"/>
    <col min="1522" max="1522" width="9.77734375" style="353" customWidth="1"/>
    <col min="1523" max="1523" width="6" style="353" customWidth="1"/>
    <col min="1524" max="1524" width="50.44140625" style="353" customWidth="1"/>
    <col min="1525" max="1764" width="9.77734375" style="353"/>
    <col min="1765" max="1765" width="14.21875" style="353" customWidth="1"/>
    <col min="1766" max="1766" width="10.21875" style="353" customWidth="1"/>
    <col min="1767" max="1767" width="4.6640625" style="353" customWidth="1"/>
    <col min="1768" max="1768" width="10" style="353" customWidth="1"/>
    <col min="1769" max="1769" width="4.6640625" style="353" customWidth="1"/>
    <col min="1770" max="1770" width="9.44140625" style="353" customWidth="1"/>
    <col min="1771" max="1771" width="5.33203125" style="353" customWidth="1"/>
    <col min="1772" max="1772" width="9.44140625" style="353" customWidth="1"/>
    <col min="1773" max="1773" width="6.21875" style="353" customWidth="1"/>
    <col min="1774" max="1774" width="9.44140625" style="353" customWidth="1"/>
    <col min="1775" max="1775" width="6" style="353" customWidth="1"/>
    <col min="1776" max="1776" width="9.44140625" style="353" customWidth="1"/>
    <col min="1777" max="1777" width="6" style="353" customWidth="1"/>
    <col min="1778" max="1778" width="9.77734375" style="353" customWidth="1"/>
    <col min="1779" max="1779" width="6" style="353" customWidth="1"/>
    <col min="1780" max="1780" width="50.44140625" style="353" customWidth="1"/>
    <col min="1781" max="2020" width="9.77734375" style="353"/>
    <col min="2021" max="2021" width="14.21875" style="353" customWidth="1"/>
    <col min="2022" max="2022" width="10.21875" style="353" customWidth="1"/>
    <col min="2023" max="2023" width="4.6640625" style="353" customWidth="1"/>
    <col min="2024" max="2024" width="10" style="353" customWidth="1"/>
    <col min="2025" max="2025" width="4.6640625" style="353" customWidth="1"/>
    <col min="2026" max="2026" width="9.44140625" style="353" customWidth="1"/>
    <col min="2027" max="2027" width="5.33203125" style="353" customWidth="1"/>
    <col min="2028" max="2028" width="9.44140625" style="353" customWidth="1"/>
    <col min="2029" max="2029" width="6.21875" style="353" customWidth="1"/>
    <col min="2030" max="2030" width="9.44140625" style="353" customWidth="1"/>
    <col min="2031" max="2031" width="6" style="353" customWidth="1"/>
    <col min="2032" max="2032" width="9.44140625" style="353" customWidth="1"/>
    <col min="2033" max="2033" width="6" style="353" customWidth="1"/>
    <col min="2034" max="2034" width="9.77734375" style="353" customWidth="1"/>
    <col min="2035" max="2035" width="6" style="353" customWidth="1"/>
    <col min="2036" max="2036" width="50.44140625" style="353" customWidth="1"/>
    <col min="2037" max="2276" width="9.77734375" style="353"/>
    <col min="2277" max="2277" width="14.21875" style="353" customWidth="1"/>
    <col min="2278" max="2278" width="10.21875" style="353" customWidth="1"/>
    <col min="2279" max="2279" width="4.6640625" style="353" customWidth="1"/>
    <col min="2280" max="2280" width="10" style="353" customWidth="1"/>
    <col min="2281" max="2281" width="4.6640625" style="353" customWidth="1"/>
    <col min="2282" max="2282" width="9.44140625" style="353" customWidth="1"/>
    <col min="2283" max="2283" width="5.33203125" style="353" customWidth="1"/>
    <col min="2284" max="2284" width="9.44140625" style="353" customWidth="1"/>
    <col min="2285" max="2285" width="6.21875" style="353" customWidth="1"/>
    <col min="2286" max="2286" width="9.44140625" style="353" customWidth="1"/>
    <col min="2287" max="2287" width="6" style="353" customWidth="1"/>
    <col min="2288" max="2288" width="9.44140625" style="353" customWidth="1"/>
    <col min="2289" max="2289" width="6" style="353" customWidth="1"/>
    <col min="2290" max="2290" width="9.77734375" style="353" customWidth="1"/>
    <col min="2291" max="2291" width="6" style="353" customWidth="1"/>
    <col min="2292" max="2292" width="50.44140625" style="353" customWidth="1"/>
    <col min="2293" max="2532" width="9.77734375" style="353"/>
    <col min="2533" max="2533" width="14.21875" style="353" customWidth="1"/>
    <col min="2534" max="2534" width="10.21875" style="353" customWidth="1"/>
    <col min="2535" max="2535" width="4.6640625" style="353" customWidth="1"/>
    <col min="2536" max="2536" width="10" style="353" customWidth="1"/>
    <col min="2537" max="2537" width="4.6640625" style="353" customWidth="1"/>
    <col min="2538" max="2538" width="9.44140625" style="353" customWidth="1"/>
    <col min="2539" max="2539" width="5.33203125" style="353" customWidth="1"/>
    <col min="2540" max="2540" width="9.44140625" style="353" customWidth="1"/>
    <col min="2541" max="2541" width="6.21875" style="353" customWidth="1"/>
    <col min="2542" max="2542" width="9.44140625" style="353" customWidth="1"/>
    <col min="2543" max="2543" width="6" style="353" customWidth="1"/>
    <col min="2544" max="2544" width="9.44140625" style="353" customWidth="1"/>
    <col min="2545" max="2545" width="6" style="353" customWidth="1"/>
    <col min="2546" max="2546" width="9.77734375" style="353" customWidth="1"/>
    <col min="2547" max="2547" width="6" style="353" customWidth="1"/>
    <col min="2548" max="2548" width="50.44140625" style="353" customWidth="1"/>
    <col min="2549" max="2788" width="9.77734375" style="353"/>
    <col min="2789" max="2789" width="14.21875" style="353" customWidth="1"/>
    <col min="2790" max="2790" width="10.21875" style="353" customWidth="1"/>
    <col min="2791" max="2791" width="4.6640625" style="353" customWidth="1"/>
    <col min="2792" max="2792" width="10" style="353" customWidth="1"/>
    <col min="2793" max="2793" width="4.6640625" style="353" customWidth="1"/>
    <col min="2794" max="2794" width="9.44140625" style="353" customWidth="1"/>
    <col min="2795" max="2795" width="5.33203125" style="353" customWidth="1"/>
    <col min="2796" max="2796" width="9.44140625" style="353" customWidth="1"/>
    <col min="2797" max="2797" width="6.21875" style="353" customWidth="1"/>
    <col min="2798" max="2798" width="9.44140625" style="353" customWidth="1"/>
    <col min="2799" max="2799" width="6" style="353" customWidth="1"/>
    <col min="2800" max="2800" width="9.44140625" style="353" customWidth="1"/>
    <col min="2801" max="2801" width="6" style="353" customWidth="1"/>
    <col min="2802" max="2802" width="9.77734375" style="353" customWidth="1"/>
    <col min="2803" max="2803" width="6" style="353" customWidth="1"/>
    <col min="2804" max="2804" width="50.44140625" style="353" customWidth="1"/>
    <col min="2805" max="3044" width="9.77734375" style="353"/>
    <col min="3045" max="3045" width="14.21875" style="353" customWidth="1"/>
    <col min="3046" max="3046" width="10.21875" style="353" customWidth="1"/>
    <col min="3047" max="3047" width="4.6640625" style="353" customWidth="1"/>
    <col min="3048" max="3048" width="10" style="353" customWidth="1"/>
    <col min="3049" max="3049" width="4.6640625" style="353" customWidth="1"/>
    <col min="3050" max="3050" width="9.44140625" style="353" customWidth="1"/>
    <col min="3051" max="3051" width="5.33203125" style="353" customWidth="1"/>
    <col min="3052" max="3052" width="9.44140625" style="353" customWidth="1"/>
    <col min="3053" max="3053" width="6.21875" style="353" customWidth="1"/>
    <col min="3054" max="3054" width="9.44140625" style="353" customWidth="1"/>
    <col min="3055" max="3055" width="6" style="353" customWidth="1"/>
    <col min="3056" max="3056" width="9.44140625" style="353" customWidth="1"/>
    <col min="3057" max="3057" width="6" style="353" customWidth="1"/>
    <col min="3058" max="3058" width="9.77734375" style="353" customWidth="1"/>
    <col min="3059" max="3059" width="6" style="353" customWidth="1"/>
    <col min="3060" max="3060" width="50.44140625" style="353" customWidth="1"/>
    <col min="3061" max="3300" width="9.77734375" style="353"/>
    <col min="3301" max="3301" width="14.21875" style="353" customWidth="1"/>
    <col min="3302" max="3302" width="10.21875" style="353" customWidth="1"/>
    <col min="3303" max="3303" width="4.6640625" style="353" customWidth="1"/>
    <col min="3304" max="3304" width="10" style="353" customWidth="1"/>
    <col min="3305" max="3305" width="4.6640625" style="353" customWidth="1"/>
    <col min="3306" max="3306" width="9.44140625" style="353" customWidth="1"/>
    <col min="3307" max="3307" width="5.33203125" style="353" customWidth="1"/>
    <col min="3308" max="3308" width="9.44140625" style="353" customWidth="1"/>
    <col min="3309" max="3309" width="6.21875" style="353" customWidth="1"/>
    <col min="3310" max="3310" width="9.44140625" style="353" customWidth="1"/>
    <col min="3311" max="3311" width="6" style="353" customWidth="1"/>
    <col min="3312" max="3312" width="9.44140625" style="353" customWidth="1"/>
    <col min="3313" max="3313" width="6" style="353" customWidth="1"/>
    <col min="3314" max="3314" width="9.77734375" style="353" customWidth="1"/>
    <col min="3315" max="3315" width="6" style="353" customWidth="1"/>
    <col min="3316" max="3316" width="50.44140625" style="353" customWidth="1"/>
    <col min="3317" max="3556" width="9.77734375" style="353"/>
    <col min="3557" max="3557" width="14.21875" style="353" customWidth="1"/>
    <col min="3558" max="3558" width="10.21875" style="353" customWidth="1"/>
    <col min="3559" max="3559" width="4.6640625" style="353" customWidth="1"/>
    <col min="3560" max="3560" width="10" style="353" customWidth="1"/>
    <col min="3561" max="3561" width="4.6640625" style="353" customWidth="1"/>
    <col min="3562" max="3562" width="9.44140625" style="353" customWidth="1"/>
    <col min="3563" max="3563" width="5.33203125" style="353" customWidth="1"/>
    <col min="3564" max="3564" width="9.44140625" style="353" customWidth="1"/>
    <col min="3565" max="3565" width="6.21875" style="353" customWidth="1"/>
    <col min="3566" max="3566" width="9.44140625" style="353" customWidth="1"/>
    <col min="3567" max="3567" width="6" style="353" customWidth="1"/>
    <col min="3568" max="3568" width="9.44140625" style="353" customWidth="1"/>
    <col min="3569" max="3569" width="6" style="353" customWidth="1"/>
    <col min="3570" max="3570" width="9.77734375" style="353" customWidth="1"/>
    <col min="3571" max="3571" width="6" style="353" customWidth="1"/>
    <col min="3572" max="3572" width="50.44140625" style="353" customWidth="1"/>
    <col min="3573" max="3812" width="9.77734375" style="353"/>
    <col min="3813" max="3813" width="14.21875" style="353" customWidth="1"/>
    <col min="3814" max="3814" width="10.21875" style="353" customWidth="1"/>
    <col min="3815" max="3815" width="4.6640625" style="353" customWidth="1"/>
    <col min="3816" max="3816" width="10" style="353" customWidth="1"/>
    <col min="3817" max="3817" width="4.6640625" style="353" customWidth="1"/>
    <col min="3818" max="3818" width="9.44140625" style="353" customWidth="1"/>
    <col min="3819" max="3819" width="5.33203125" style="353" customWidth="1"/>
    <col min="3820" max="3820" width="9.44140625" style="353" customWidth="1"/>
    <col min="3821" max="3821" width="6.21875" style="353" customWidth="1"/>
    <col min="3822" max="3822" width="9.44140625" style="353" customWidth="1"/>
    <col min="3823" max="3823" width="6" style="353" customWidth="1"/>
    <col min="3824" max="3824" width="9.44140625" style="353" customWidth="1"/>
    <col min="3825" max="3825" width="6" style="353" customWidth="1"/>
    <col min="3826" max="3826" width="9.77734375" style="353" customWidth="1"/>
    <col min="3827" max="3827" width="6" style="353" customWidth="1"/>
    <col min="3828" max="3828" width="50.44140625" style="353" customWidth="1"/>
    <col min="3829" max="4068" width="9.77734375" style="353"/>
    <col min="4069" max="4069" width="14.21875" style="353" customWidth="1"/>
    <col min="4070" max="4070" width="10.21875" style="353" customWidth="1"/>
    <col min="4071" max="4071" width="4.6640625" style="353" customWidth="1"/>
    <col min="4072" max="4072" width="10" style="353" customWidth="1"/>
    <col min="4073" max="4073" width="4.6640625" style="353" customWidth="1"/>
    <col min="4074" max="4074" width="9.44140625" style="353" customWidth="1"/>
    <col min="4075" max="4075" width="5.33203125" style="353" customWidth="1"/>
    <col min="4076" max="4076" width="9.44140625" style="353" customWidth="1"/>
    <col min="4077" max="4077" width="6.21875" style="353" customWidth="1"/>
    <col min="4078" max="4078" width="9.44140625" style="353" customWidth="1"/>
    <col min="4079" max="4079" width="6" style="353" customWidth="1"/>
    <col min="4080" max="4080" width="9.44140625" style="353" customWidth="1"/>
    <col min="4081" max="4081" width="6" style="353" customWidth="1"/>
    <col min="4082" max="4082" width="9.77734375" style="353" customWidth="1"/>
    <col min="4083" max="4083" width="6" style="353" customWidth="1"/>
    <col min="4084" max="4084" width="50.44140625" style="353" customWidth="1"/>
    <col min="4085" max="4324" width="9.77734375" style="353"/>
    <col min="4325" max="4325" width="14.21875" style="353" customWidth="1"/>
    <col min="4326" max="4326" width="10.21875" style="353" customWidth="1"/>
    <col min="4327" max="4327" width="4.6640625" style="353" customWidth="1"/>
    <col min="4328" max="4328" width="10" style="353" customWidth="1"/>
    <col min="4329" max="4329" width="4.6640625" style="353" customWidth="1"/>
    <col min="4330" max="4330" width="9.44140625" style="353" customWidth="1"/>
    <col min="4331" max="4331" width="5.33203125" style="353" customWidth="1"/>
    <col min="4332" max="4332" width="9.44140625" style="353" customWidth="1"/>
    <col min="4333" max="4333" width="6.21875" style="353" customWidth="1"/>
    <col min="4334" max="4334" width="9.44140625" style="353" customWidth="1"/>
    <col min="4335" max="4335" width="6" style="353" customWidth="1"/>
    <col min="4336" max="4336" width="9.44140625" style="353" customWidth="1"/>
    <col min="4337" max="4337" width="6" style="353" customWidth="1"/>
    <col min="4338" max="4338" width="9.77734375" style="353" customWidth="1"/>
    <col min="4339" max="4339" width="6" style="353" customWidth="1"/>
    <col min="4340" max="4340" width="50.44140625" style="353" customWidth="1"/>
    <col min="4341" max="4580" width="9.77734375" style="353"/>
    <col min="4581" max="4581" width="14.21875" style="353" customWidth="1"/>
    <col min="4582" max="4582" width="10.21875" style="353" customWidth="1"/>
    <col min="4583" max="4583" width="4.6640625" style="353" customWidth="1"/>
    <col min="4584" max="4584" width="10" style="353" customWidth="1"/>
    <col min="4585" max="4585" width="4.6640625" style="353" customWidth="1"/>
    <col min="4586" max="4586" width="9.44140625" style="353" customWidth="1"/>
    <col min="4587" max="4587" width="5.33203125" style="353" customWidth="1"/>
    <col min="4588" max="4588" width="9.44140625" style="353" customWidth="1"/>
    <col min="4589" max="4589" width="6.21875" style="353" customWidth="1"/>
    <col min="4590" max="4590" width="9.44140625" style="353" customWidth="1"/>
    <col min="4591" max="4591" width="6" style="353" customWidth="1"/>
    <col min="4592" max="4592" width="9.44140625" style="353" customWidth="1"/>
    <col min="4593" max="4593" width="6" style="353" customWidth="1"/>
    <col min="4594" max="4594" width="9.77734375" style="353" customWidth="1"/>
    <col min="4595" max="4595" width="6" style="353" customWidth="1"/>
    <col min="4596" max="4596" width="50.44140625" style="353" customWidth="1"/>
    <col min="4597" max="4836" width="9.77734375" style="353"/>
    <col min="4837" max="4837" width="14.21875" style="353" customWidth="1"/>
    <col min="4838" max="4838" width="10.21875" style="353" customWidth="1"/>
    <col min="4839" max="4839" width="4.6640625" style="353" customWidth="1"/>
    <col min="4840" max="4840" width="10" style="353" customWidth="1"/>
    <col min="4841" max="4841" width="4.6640625" style="353" customWidth="1"/>
    <col min="4842" max="4842" width="9.44140625" style="353" customWidth="1"/>
    <col min="4843" max="4843" width="5.33203125" style="353" customWidth="1"/>
    <col min="4844" max="4844" width="9.44140625" style="353" customWidth="1"/>
    <col min="4845" max="4845" width="6.21875" style="353" customWidth="1"/>
    <col min="4846" max="4846" width="9.44140625" style="353" customWidth="1"/>
    <col min="4847" max="4847" width="6" style="353" customWidth="1"/>
    <col min="4848" max="4848" width="9.44140625" style="353" customWidth="1"/>
    <col min="4849" max="4849" width="6" style="353" customWidth="1"/>
    <col min="4850" max="4850" width="9.77734375" style="353" customWidth="1"/>
    <col min="4851" max="4851" width="6" style="353" customWidth="1"/>
    <col min="4852" max="4852" width="50.44140625" style="353" customWidth="1"/>
    <col min="4853" max="5092" width="9.77734375" style="353"/>
    <col min="5093" max="5093" width="14.21875" style="353" customWidth="1"/>
    <col min="5094" max="5094" width="10.21875" style="353" customWidth="1"/>
    <col min="5095" max="5095" width="4.6640625" style="353" customWidth="1"/>
    <col min="5096" max="5096" width="10" style="353" customWidth="1"/>
    <col min="5097" max="5097" width="4.6640625" style="353" customWidth="1"/>
    <col min="5098" max="5098" width="9.44140625" style="353" customWidth="1"/>
    <col min="5099" max="5099" width="5.33203125" style="353" customWidth="1"/>
    <col min="5100" max="5100" width="9.44140625" style="353" customWidth="1"/>
    <col min="5101" max="5101" width="6.21875" style="353" customWidth="1"/>
    <col min="5102" max="5102" width="9.44140625" style="353" customWidth="1"/>
    <col min="5103" max="5103" width="6" style="353" customWidth="1"/>
    <col min="5104" max="5104" width="9.44140625" style="353" customWidth="1"/>
    <col min="5105" max="5105" width="6" style="353" customWidth="1"/>
    <col min="5106" max="5106" width="9.77734375" style="353" customWidth="1"/>
    <col min="5107" max="5107" width="6" style="353" customWidth="1"/>
    <col min="5108" max="5108" width="50.44140625" style="353" customWidth="1"/>
    <col min="5109" max="5348" width="9.77734375" style="353"/>
    <col min="5349" max="5349" width="14.21875" style="353" customWidth="1"/>
    <col min="5350" max="5350" width="10.21875" style="353" customWidth="1"/>
    <col min="5351" max="5351" width="4.6640625" style="353" customWidth="1"/>
    <col min="5352" max="5352" width="10" style="353" customWidth="1"/>
    <col min="5353" max="5353" width="4.6640625" style="353" customWidth="1"/>
    <col min="5354" max="5354" width="9.44140625" style="353" customWidth="1"/>
    <col min="5355" max="5355" width="5.33203125" style="353" customWidth="1"/>
    <col min="5356" max="5356" width="9.44140625" style="353" customWidth="1"/>
    <col min="5357" max="5357" width="6.21875" style="353" customWidth="1"/>
    <col min="5358" max="5358" width="9.44140625" style="353" customWidth="1"/>
    <col min="5359" max="5359" width="6" style="353" customWidth="1"/>
    <col min="5360" max="5360" width="9.44140625" style="353" customWidth="1"/>
    <col min="5361" max="5361" width="6" style="353" customWidth="1"/>
    <col min="5362" max="5362" width="9.77734375" style="353" customWidth="1"/>
    <col min="5363" max="5363" width="6" style="353" customWidth="1"/>
    <col min="5364" max="5364" width="50.44140625" style="353" customWidth="1"/>
    <col min="5365" max="5604" width="9.77734375" style="353"/>
    <col min="5605" max="5605" width="14.21875" style="353" customWidth="1"/>
    <col min="5606" max="5606" width="10.21875" style="353" customWidth="1"/>
    <col min="5607" max="5607" width="4.6640625" style="353" customWidth="1"/>
    <col min="5608" max="5608" width="10" style="353" customWidth="1"/>
    <col min="5609" max="5609" width="4.6640625" style="353" customWidth="1"/>
    <col min="5610" max="5610" width="9.44140625" style="353" customWidth="1"/>
    <col min="5611" max="5611" width="5.33203125" style="353" customWidth="1"/>
    <col min="5612" max="5612" width="9.44140625" style="353" customWidth="1"/>
    <col min="5613" max="5613" width="6.21875" style="353" customWidth="1"/>
    <col min="5614" max="5614" width="9.44140625" style="353" customWidth="1"/>
    <col min="5615" max="5615" width="6" style="353" customWidth="1"/>
    <col min="5616" max="5616" width="9.44140625" style="353" customWidth="1"/>
    <col min="5617" max="5617" width="6" style="353" customWidth="1"/>
    <col min="5618" max="5618" width="9.77734375" style="353" customWidth="1"/>
    <col min="5619" max="5619" width="6" style="353" customWidth="1"/>
    <col min="5620" max="5620" width="50.44140625" style="353" customWidth="1"/>
    <col min="5621" max="5860" width="9.77734375" style="353"/>
    <col min="5861" max="5861" width="14.21875" style="353" customWidth="1"/>
    <col min="5862" max="5862" width="10.21875" style="353" customWidth="1"/>
    <col min="5863" max="5863" width="4.6640625" style="353" customWidth="1"/>
    <col min="5864" max="5864" width="10" style="353" customWidth="1"/>
    <col min="5865" max="5865" width="4.6640625" style="353" customWidth="1"/>
    <col min="5866" max="5866" width="9.44140625" style="353" customWidth="1"/>
    <col min="5867" max="5867" width="5.33203125" style="353" customWidth="1"/>
    <col min="5868" max="5868" width="9.44140625" style="353" customWidth="1"/>
    <col min="5869" max="5869" width="6.21875" style="353" customWidth="1"/>
    <col min="5870" max="5870" width="9.44140625" style="353" customWidth="1"/>
    <col min="5871" max="5871" width="6" style="353" customWidth="1"/>
    <col min="5872" max="5872" width="9.44140625" style="353" customWidth="1"/>
    <col min="5873" max="5873" width="6" style="353" customWidth="1"/>
    <col min="5874" max="5874" width="9.77734375" style="353" customWidth="1"/>
    <col min="5875" max="5875" width="6" style="353" customWidth="1"/>
    <col min="5876" max="5876" width="50.44140625" style="353" customWidth="1"/>
    <col min="5877" max="6116" width="9.77734375" style="353"/>
    <col min="6117" max="6117" width="14.21875" style="353" customWidth="1"/>
    <col min="6118" max="6118" width="10.21875" style="353" customWidth="1"/>
    <col min="6119" max="6119" width="4.6640625" style="353" customWidth="1"/>
    <col min="6120" max="6120" width="10" style="353" customWidth="1"/>
    <col min="6121" max="6121" width="4.6640625" style="353" customWidth="1"/>
    <col min="6122" max="6122" width="9.44140625" style="353" customWidth="1"/>
    <col min="6123" max="6123" width="5.33203125" style="353" customWidth="1"/>
    <col min="6124" max="6124" width="9.44140625" style="353" customWidth="1"/>
    <col min="6125" max="6125" width="6.21875" style="353" customWidth="1"/>
    <col min="6126" max="6126" width="9.44140625" style="353" customWidth="1"/>
    <col min="6127" max="6127" width="6" style="353" customWidth="1"/>
    <col min="6128" max="6128" width="9.44140625" style="353" customWidth="1"/>
    <col min="6129" max="6129" width="6" style="353" customWidth="1"/>
    <col min="6130" max="6130" width="9.77734375" style="353" customWidth="1"/>
    <col min="6131" max="6131" width="6" style="353" customWidth="1"/>
    <col min="6132" max="6132" width="50.44140625" style="353" customWidth="1"/>
    <col min="6133" max="6372" width="9.77734375" style="353"/>
    <col min="6373" max="6373" width="14.21875" style="353" customWidth="1"/>
    <col min="6374" max="6374" width="10.21875" style="353" customWidth="1"/>
    <col min="6375" max="6375" width="4.6640625" style="353" customWidth="1"/>
    <col min="6376" max="6376" width="10" style="353" customWidth="1"/>
    <col min="6377" max="6377" width="4.6640625" style="353" customWidth="1"/>
    <col min="6378" max="6378" width="9.44140625" style="353" customWidth="1"/>
    <col min="6379" max="6379" width="5.33203125" style="353" customWidth="1"/>
    <col min="6380" max="6380" width="9.44140625" style="353" customWidth="1"/>
    <col min="6381" max="6381" width="6.21875" style="353" customWidth="1"/>
    <col min="6382" max="6382" width="9.44140625" style="353" customWidth="1"/>
    <col min="6383" max="6383" width="6" style="353" customWidth="1"/>
    <col min="6384" max="6384" width="9.44140625" style="353" customWidth="1"/>
    <col min="6385" max="6385" width="6" style="353" customWidth="1"/>
    <col min="6386" max="6386" width="9.77734375" style="353" customWidth="1"/>
    <col min="6387" max="6387" width="6" style="353" customWidth="1"/>
    <col min="6388" max="6388" width="50.44140625" style="353" customWidth="1"/>
    <col min="6389" max="6628" width="9.77734375" style="353"/>
    <col min="6629" max="6629" width="14.21875" style="353" customWidth="1"/>
    <col min="6630" max="6630" width="10.21875" style="353" customWidth="1"/>
    <col min="6631" max="6631" width="4.6640625" style="353" customWidth="1"/>
    <col min="6632" max="6632" width="10" style="353" customWidth="1"/>
    <col min="6633" max="6633" width="4.6640625" style="353" customWidth="1"/>
    <col min="6634" max="6634" width="9.44140625" style="353" customWidth="1"/>
    <col min="6635" max="6635" width="5.33203125" style="353" customWidth="1"/>
    <col min="6636" max="6636" width="9.44140625" style="353" customWidth="1"/>
    <col min="6637" max="6637" width="6.21875" style="353" customWidth="1"/>
    <col min="6638" max="6638" width="9.44140625" style="353" customWidth="1"/>
    <col min="6639" max="6639" width="6" style="353" customWidth="1"/>
    <col min="6640" max="6640" width="9.44140625" style="353" customWidth="1"/>
    <col min="6641" max="6641" width="6" style="353" customWidth="1"/>
    <col min="6642" max="6642" width="9.77734375" style="353" customWidth="1"/>
    <col min="6643" max="6643" width="6" style="353" customWidth="1"/>
    <col min="6644" max="6644" width="50.44140625" style="353" customWidth="1"/>
    <col min="6645" max="6884" width="9.77734375" style="353"/>
    <col min="6885" max="6885" width="14.21875" style="353" customWidth="1"/>
    <col min="6886" max="6886" width="10.21875" style="353" customWidth="1"/>
    <col min="6887" max="6887" width="4.6640625" style="353" customWidth="1"/>
    <col min="6888" max="6888" width="10" style="353" customWidth="1"/>
    <col min="6889" max="6889" width="4.6640625" style="353" customWidth="1"/>
    <col min="6890" max="6890" width="9.44140625" style="353" customWidth="1"/>
    <col min="6891" max="6891" width="5.33203125" style="353" customWidth="1"/>
    <col min="6892" max="6892" width="9.44140625" style="353" customWidth="1"/>
    <col min="6893" max="6893" width="6.21875" style="353" customWidth="1"/>
    <col min="6894" max="6894" width="9.44140625" style="353" customWidth="1"/>
    <col min="6895" max="6895" width="6" style="353" customWidth="1"/>
    <col min="6896" max="6896" width="9.44140625" style="353" customWidth="1"/>
    <col min="6897" max="6897" width="6" style="353" customWidth="1"/>
    <col min="6898" max="6898" width="9.77734375" style="353" customWidth="1"/>
    <col min="6899" max="6899" width="6" style="353" customWidth="1"/>
    <col min="6900" max="6900" width="50.44140625" style="353" customWidth="1"/>
    <col min="6901" max="7140" width="9.77734375" style="353"/>
    <col min="7141" max="7141" width="14.21875" style="353" customWidth="1"/>
    <col min="7142" max="7142" width="10.21875" style="353" customWidth="1"/>
    <col min="7143" max="7143" width="4.6640625" style="353" customWidth="1"/>
    <col min="7144" max="7144" width="10" style="353" customWidth="1"/>
    <col min="7145" max="7145" width="4.6640625" style="353" customWidth="1"/>
    <col min="7146" max="7146" width="9.44140625" style="353" customWidth="1"/>
    <col min="7147" max="7147" width="5.33203125" style="353" customWidth="1"/>
    <col min="7148" max="7148" width="9.44140625" style="353" customWidth="1"/>
    <col min="7149" max="7149" width="6.21875" style="353" customWidth="1"/>
    <col min="7150" max="7150" width="9.44140625" style="353" customWidth="1"/>
    <col min="7151" max="7151" width="6" style="353" customWidth="1"/>
    <col min="7152" max="7152" width="9.44140625" style="353" customWidth="1"/>
    <col min="7153" max="7153" width="6" style="353" customWidth="1"/>
    <col min="7154" max="7154" width="9.77734375" style="353" customWidth="1"/>
    <col min="7155" max="7155" width="6" style="353" customWidth="1"/>
    <col min="7156" max="7156" width="50.44140625" style="353" customWidth="1"/>
    <col min="7157" max="7396" width="9.77734375" style="353"/>
    <col min="7397" max="7397" width="14.21875" style="353" customWidth="1"/>
    <col min="7398" max="7398" width="10.21875" style="353" customWidth="1"/>
    <col min="7399" max="7399" width="4.6640625" style="353" customWidth="1"/>
    <col min="7400" max="7400" width="10" style="353" customWidth="1"/>
    <col min="7401" max="7401" width="4.6640625" style="353" customWidth="1"/>
    <col min="7402" max="7402" width="9.44140625" style="353" customWidth="1"/>
    <col min="7403" max="7403" width="5.33203125" style="353" customWidth="1"/>
    <col min="7404" max="7404" width="9.44140625" style="353" customWidth="1"/>
    <col min="7405" max="7405" width="6.21875" style="353" customWidth="1"/>
    <col min="7406" max="7406" width="9.44140625" style="353" customWidth="1"/>
    <col min="7407" max="7407" width="6" style="353" customWidth="1"/>
    <col min="7408" max="7408" width="9.44140625" style="353" customWidth="1"/>
    <col min="7409" max="7409" width="6" style="353" customWidth="1"/>
    <col min="7410" max="7410" width="9.77734375" style="353" customWidth="1"/>
    <col min="7411" max="7411" width="6" style="353" customWidth="1"/>
    <col min="7412" max="7412" width="50.44140625" style="353" customWidth="1"/>
    <col min="7413" max="7652" width="9.77734375" style="353"/>
    <col min="7653" max="7653" width="14.21875" style="353" customWidth="1"/>
    <col min="7654" max="7654" width="10.21875" style="353" customWidth="1"/>
    <col min="7655" max="7655" width="4.6640625" style="353" customWidth="1"/>
    <col min="7656" max="7656" width="10" style="353" customWidth="1"/>
    <col min="7657" max="7657" width="4.6640625" style="353" customWidth="1"/>
    <col min="7658" max="7658" width="9.44140625" style="353" customWidth="1"/>
    <col min="7659" max="7659" width="5.33203125" style="353" customWidth="1"/>
    <col min="7660" max="7660" width="9.44140625" style="353" customWidth="1"/>
    <col min="7661" max="7661" width="6.21875" style="353" customWidth="1"/>
    <col min="7662" max="7662" width="9.44140625" style="353" customWidth="1"/>
    <col min="7663" max="7663" width="6" style="353" customWidth="1"/>
    <col min="7664" max="7664" width="9.44140625" style="353" customWidth="1"/>
    <col min="7665" max="7665" width="6" style="353" customWidth="1"/>
    <col min="7666" max="7666" width="9.77734375" style="353" customWidth="1"/>
    <col min="7667" max="7667" width="6" style="353" customWidth="1"/>
    <col min="7668" max="7668" width="50.44140625" style="353" customWidth="1"/>
    <col min="7669" max="7908" width="9.77734375" style="353"/>
    <col min="7909" max="7909" width="14.21875" style="353" customWidth="1"/>
    <col min="7910" max="7910" width="10.21875" style="353" customWidth="1"/>
    <col min="7911" max="7911" width="4.6640625" style="353" customWidth="1"/>
    <col min="7912" max="7912" width="10" style="353" customWidth="1"/>
    <col min="7913" max="7913" width="4.6640625" style="353" customWidth="1"/>
    <col min="7914" max="7914" width="9.44140625" style="353" customWidth="1"/>
    <col min="7915" max="7915" width="5.33203125" style="353" customWidth="1"/>
    <col min="7916" max="7916" width="9.44140625" style="353" customWidth="1"/>
    <col min="7917" max="7917" width="6.21875" style="353" customWidth="1"/>
    <col min="7918" max="7918" width="9.44140625" style="353" customWidth="1"/>
    <col min="7919" max="7919" width="6" style="353" customWidth="1"/>
    <col min="7920" max="7920" width="9.44140625" style="353" customWidth="1"/>
    <col min="7921" max="7921" width="6" style="353" customWidth="1"/>
    <col min="7922" max="7922" width="9.77734375" style="353" customWidth="1"/>
    <col min="7923" max="7923" width="6" style="353" customWidth="1"/>
    <col min="7924" max="7924" width="50.44140625" style="353" customWidth="1"/>
    <col min="7925" max="8164" width="9.77734375" style="353"/>
    <col min="8165" max="8165" width="14.21875" style="353" customWidth="1"/>
    <col min="8166" max="8166" width="10.21875" style="353" customWidth="1"/>
    <col min="8167" max="8167" width="4.6640625" style="353" customWidth="1"/>
    <col min="8168" max="8168" width="10" style="353" customWidth="1"/>
    <col min="8169" max="8169" width="4.6640625" style="353" customWidth="1"/>
    <col min="8170" max="8170" width="9.44140625" style="353" customWidth="1"/>
    <col min="8171" max="8171" width="5.33203125" style="353" customWidth="1"/>
    <col min="8172" max="8172" width="9.44140625" style="353" customWidth="1"/>
    <col min="8173" max="8173" width="6.21875" style="353" customWidth="1"/>
    <col min="8174" max="8174" width="9.44140625" style="353" customWidth="1"/>
    <col min="8175" max="8175" width="6" style="353" customWidth="1"/>
    <col min="8176" max="8176" width="9.44140625" style="353" customWidth="1"/>
    <col min="8177" max="8177" width="6" style="353" customWidth="1"/>
    <col min="8178" max="8178" width="9.77734375" style="353" customWidth="1"/>
    <col min="8179" max="8179" width="6" style="353" customWidth="1"/>
    <col min="8180" max="8180" width="50.44140625" style="353" customWidth="1"/>
    <col min="8181" max="8420" width="9.77734375" style="353"/>
    <col min="8421" max="8421" width="14.21875" style="353" customWidth="1"/>
    <col min="8422" max="8422" width="10.21875" style="353" customWidth="1"/>
    <col min="8423" max="8423" width="4.6640625" style="353" customWidth="1"/>
    <col min="8424" max="8424" width="10" style="353" customWidth="1"/>
    <col min="8425" max="8425" width="4.6640625" style="353" customWidth="1"/>
    <col min="8426" max="8426" width="9.44140625" style="353" customWidth="1"/>
    <col min="8427" max="8427" width="5.33203125" style="353" customWidth="1"/>
    <col min="8428" max="8428" width="9.44140625" style="353" customWidth="1"/>
    <col min="8429" max="8429" width="6.21875" style="353" customWidth="1"/>
    <col min="8430" max="8430" width="9.44140625" style="353" customWidth="1"/>
    <col min="8431" max="8431" width="6" style="353" customWidth="1"/>
    <col min="8432" max="8432" width="9.44140625" style="353" customWidth="1"/>
    <col min="8433" max="8433" width="6" style="353" customWidth="1"/>
    <col min="8434" max="8434" width="9.77734375" style="353" customWidth="1"/>
    <col min="8435" max="8435" width="6" style="353" customWidth="1"/>
    <col min="8436" max="8436" width="50.44140625" style="353" customWidth="1"/>
    <col min="8437" max="8676" width="9.77734375" style="353"/>
    <col min="8677" max="8677" width="14.21875" style="353" customWidth="1"/>
    <col min="8678" max="8678" width="10.21875" style="353" customWidth="1"/>
    <col min="8679" max="8679" width="4.6640625" style="353" customWidth="1"/>
    <col min="8680" max="8680" width="10" style="353" customWidth="1"/>
    <col min="8681" max="8681" width="4.6640625" style="353" customWidth="1"/>
    <col min="8682" max="8682" width="9.44140625" style="353" customWidth="1"/>
    <col min="8683" max="8683" width="5.33203125" style="353" customWidth="1"/>
    <col min="8684" max="8684" width="9.44140625" style="353" customWidth="1"/>
    <col min="8685" max="8685" width="6.21875" style="353" customWidth="1"/>
    <col min="8686" max="8686" width="9.44140625" style="353" customWidth="1"/>
    <col min="8687" max="8687" width="6" style="353" customWidth="1"/>
    <col min="8688" max="8688" width="9.44140625" style="353" customWidth="1"/>
    <col min="8689" max="8689" width="6" style="353" customWidth="1"/>
    <col min="8690" max="8690" width="9.77734375" style="353" customWidth="1"/>
    <col min="8691" max="8691" width="6" style="353" customWidth="1"/>
    <col min="8692" max="8692" width="50.44140625" style="353" customWidth="1"/>
    <col min="8693" max="8932" width="9.77734375" style="353"/>
    <col min="8933" max="8933" width="14.21875" style="353" customWidth="1"/>
    <col min="8934" max="8934" width="10.21875" style="353" customWidth="1"/>
    <col min="8935" max="8935" width="4.6640625" style="353" customWidth="1"/>
    <col min="8936" max="8936" width="10" style="353" customWidth="1"/>
    <col min="8937" max="8937" width="4.6640625" style="353" customWidth="1"/>
    <col min="8938" max="8938" width="9.44140625" style="353" customWidth="1"/>
    <col min="8939" max="8939" width="5.33203125" style="353" customWidth="1"/>
    <col min="8940" max="8940" width="9.44140625" style="353" customWidth="1"/>
    <col min="8941" max="8941" width="6.21875" style="353" customWidth="1"/>
    <col min="8942" max="8942" width="9.44140625" style="353" customWidth="1"/>
    <col min="8943" max="8943" width="6" style="353" customWidth="1"/>
    <col min="8944" max="8944" width="9.44140625" style="353" customWidth="1"/>
    <col min="8945" max="8945" width="6" style="353" customWidth="1"/>
    <col min="8946" max="8946" width="9.77734375" style="353" customWidth="1"/>
    <col min="8947" max="8947" width="6" style="353" customWidth="1"/>
    <col min="8948" max="8948" width="50.44140625" style="353" customWidth="1"/>
    <col min="8949" max="9188" width="9.77734375" style="353"/>
    <col min="9189" max="9189" width="14.21875" style="353" customWidth="1"/>
    <col min="9190" max="9190" width="10.21875" style="353" customWidth="1"/>
    <col min="9191" max="9191" width="4.6640625" style="353" customWidth="1"/>
    <col min="9192" max="9192" width="10" style="353" customWidth="1"/>
    <col min="9193" max="9193" width="4.6640625" style="353" customWidth="1"/>
    <col min="9194" max="9194" width="9.44140625" style="353" customWidth="1"/>
    <col min="9195" max="9195" width="5.33203125" style="353" customWidth="1"/>
    <col min="9196" max="9196" width="9.44140625" style="353" customWidth="1"/>
    <col min="9197" max="9197" width="6.21875" style="353" customWidth="1"/>
    <col min="9198" max="9198" width="9.44140625" style="353" customWidth="1"/>
    <col min="9199" max="9199" width="6" style="353" customWidth="1"/>
    <col min="9200" max="9200" width="9.44140625" style="353" customWidth="1"/>
    <col min="9201" max="9201" width="6" style="353" customWidth="1"/>
    <col min="9202" max="9202" width="9.77734375" style="353" customWidth="1"/>
    <col min="9203" max="9203" width="6" style="353" customWidth="1"/>
    <col min="9204" max="9204" width="50.44140625" style="353" customWidth="1"/>
    <col min="9205" max="9444" width="9.77734375" style="353"/>
    <col min="9445" max="9445" width="14.21875" style="353" customWidth="1"/>
    <col min="9446" max="9446" width="10.21875" style="353" customWidth="1"/>
    <col min="9447" max="9447" width="4.6640625" style="353" customWidth="1"/>
    <col min="9448" max="9448" width="10" style="353" customWidth="1"/>
    <col min="9449" max="9449" width="4.6640625" style="353" customWidth="1"/>
    <col min="9450" max="9450" width="9.44140625" style="353" customWidth="1"/>
    <col min="9451" max="9451" width="5.33203125" style="353" customWidth="1"/>
    <col min="9452" max="9452" width="9.44140625" style="353" customWidth="1"/>
    <col min="9453" max="9453" width="6.21875" style="353" customWidth="1"/>
    <col min="9454" max="9454" width="9.44140625" style="353" customWidth="1"/>
    <col min="9455" max="9455" width="6" style="353" customWidth="1"/>
    <col min="9456" max="9456" width="9.44140625" style="353" customWidth="1"/>
    <col min="9457" max="9457" width="6" style="353" customWidth="1"/>
    <col min="9458" max="9458" width="9.77734375" style="353" customWidth="1"/>
    <col min="9459" max="9459" width="6" style="353" customWidth="1"/>
    <col min="9460" max="9460" width="50.44140625" style="353" customWidth="1"/>
    <col min="9461" max="9700" width="9.77734375" style="353"/>
    <col min="9701" max="9701" width="14.21875" style="353" customWidth="1"/>
    <col min="9702" max="9702" width="10.21875" style="353" customWidth="1"/>
    <col min="9703" max="9703" width="4.6640625" style="353" customWidth="1"/>
    <col min="9704" max="9704" width="10" style="353" customWidth="1"/>
    <col min="9705" max="9705" width="4.6640625" style="353" customWidth="1"/>
    <col min="9706" max="9706" width="9.44140625" style="353" customWidth="1"/>
    <col min="9707" max="9707" width="5.33203125" style="353" customWidth="1"/>
    <col min="9708" max="9708" width="9.44140625" style="353" customWidth="1"/>
    <col min="9709" max="9709" width="6.21875" style="353" customWidth="1"/>
    <col min="9710" max="9710" width="9.44140625" style="353" customWidth="1"/>
    <col min="9711" max="9711" width="6" style="353" customWidth="1"/>
    <col min="9712" max="9712" width="9.44140625" style="353" customWidth="1"/>
    <col min="9713" max="9713" width="6" style="353" customWidth="1"/>
    <col min="9714" max="9714" width="9.77734375" style="353" customWidth="1"/>
    <col min="9715" max="9715" width="6" style="353" customWidth="1"/>
    <col min="9716" max="9716" width="50.44140625" style="353" customWidth="1"/>
    <col min="9717" max="9956" width="9.77734375" style="353"/>
    <col min="9957" max="9957" width="14.21875" style="353" customWidth="1"/>
    <col min="9958" max="9958" width="10.21875" style="353" customWidth="1"/>
    <col min="9959" max="9959" width="4.6640625" style="353" customWidth="1"/>
    <col min="9960" max="9960" width="10" style="353" customWidth="1"/>
    <col min="9961" max="9961" width="4.6640625" style="353" customWidth="1"/>
    <col min="9962" max="9962" width="9.44140625" style="353" customWidth="1"/>
    <col min="9963" max="9963" width="5.33203125" style="353" customWidth="1"/>
    <col min="9964" max="9964" width="9.44140625" style="353" customWidth="1"/>
    <col min="9965" max="9965" width="6.21875" style="353" customWidth="1"/>
    <col min="9966" max="9966" width="9.44140625" style="353" customWidth="1"/>
    <col min="9967" max="9967" width="6" style="353" customWidth="1"/>
    <col min="9968" max="9968" width="9.44140625" style="353" customWidth="1"/>
    <col min="9969" max="9969" width="6" style="353" customWidth="1"/>
    <col min="9970" max="9970" width="9.77734375" style="353" customWidth="1"/>
    <col min="9971" max="9971" width="6" style="353" customWidth="1"/>
    <col min="9972" max="9972" width="50.44140625" style="353" customWidth="1"/>
    <col min="9973" max="10212" width="9.77734375" style="353"/>
    <col min="10213" max="10213" width="14.21875" style="353" customWidth="1"/>
    <col min="10214" max="10214" width="10.21875" style="353" customWidth="1"/>
    <col min="10215" max="10215" width="4.6640625" style="353" customWidth="1"/>
    <col min="10216" max="10216" width="10" style="353" customWidth="1"/>
    <col min="10217" max="10217" width="4.6640625" style="353" customWidth="1"/>
    <col min="10218" max="10218" width="9.44140625" style="353" customWidth="1"/>
    <col min="10219" max="10219" width="5.33203125" style="353" customWidth="1"/>
    <col min="10220" max="10220" width="9.44140625" style="353" customWidth="1"/>
    <col min="10221" max="10221" width="6.21875" style="353" customWidth="1"/>
    <col min="10222" max="10222" width="9.44140625" style="353" customWidth="1"/>
    <col min="10223" max="10223" width="6" style="353" customWidth="1"/>
    <col min="10224" max="10224" width="9.44140625" style="353" customWidth="1"/>
    <col min="10225" max="10225" width="6" style="353" customWidth="1"/>
    <col min="10226" max="10226" width="9.77734375" style="353" customWidth="1"/>
    <col min="10227" max="10227" width="6" style="353" customWidth="1"/>
    <col min="10228" max="10228" width="50.44140625" style="353" customWidth="1"/>
    <col min="10229" max="10468" width="9.77734375" style="353"/>
    <col min="10469" max="10469" width="14.21875" style="353" customWidth="1"/>
    <col min="10470" max="10470" width="10.21875" style="353" customWidth="1"/>
    <col min="10471" max="10471" width="4.6640625" style="353" customWidth="1"/>
    <col min="10472" max="10472" width="10" style="353" customWidth="1"/>
    <col min="10473" max="10473" width="4.6640625" style="353" customWidth="1"/>
    <col min="10474" max="10474" width="9.44140625" style="353" customWidth="1"/>
    <col min="10475" max="10475" width="5.33203125" style="353" customWidth="1"/>
    <col min="10476" max="10476" width="9.44140625" style="353" customWidth="1"/>
    <col min="10477" max="10477" width="6.21875" style="353" customWidth="1"/>
    <col min="10478" max="10478" width="9.44140625" style="353" customWidth="1"/>
    <col min="10479" max="10479" width="6" style="353" customWidth="1"/>
    <col min="10480" max="10480" width="9.44140625" style="353" customWidth="1"/>
    <col min="10481" max="10481" width="6" style="353" customWidth="1"/>
    <col min="10482" max="10482" width="9.77734375" style="353" customWidth="1"/>
    <col min="10483" max="10483" width="6" style="353" customWidth="1"/>
    <col min="10484" max="10484" width="50.44140625" style="353" customWidth="1"/>
    <col min="10485" max="10724" width="9.77734375" style="353"/>
    <col min="10725" max="10725" width="14.21875" style="353" customWidth="1"/>
    <col min="10726" max="10726" width="10.21875" style="353" customWidth="1"/>
    <col min="10727" max="10727" width="4.6640625" style="353" customWidth="1"/>
    <col min="10728" max="10728" width="10" style="353" customWidth="1"/>
    <col min="10729" max="10729" width="4.6640625" style="353" customWidth="1"/>
    <col min="10730" max="10730" width="9.44140625" style="353" customWidth="1"/>
    <col min="10731" max="10731" width="5.33203125" style="353" customWidth="1"/>
    <col min="10732" max="10732" width="9.44140625" style="353" customWidth="1"/>
    <col min="10733" max="10733" width="6.21875" style="353" customWidth="1"/>
    <col min="10734" max="10734" width="9.44140625" style="353" customWidth="1"/>
    <col min="10735" max="10735" width="6" style="353" customWidth="1"/>
    <col min="10736" max="10736" width="9.44140625" style="353" customWidth="1"/>
    <col min="10737" max="10737" width="6" style="353" customWidth="1"/>
    <col min="10738" max="10738" width="9.77734375" style="353" customWidth="1"/>
    <col min="10739" max="10739" width="6" style="353" customWidth="1"/>
    <col min="10740" max="10740" width="50.44140625" style="353" customWidth="1"/>
    <col min="10741" max="10980" width="9.77734375" style="353"/>
    <col min="10981" max="10981" width="14.21875" style="353" customWidth="1"/>
    <col min="10982" max="10982" width="10.21875" style="353" customWidth="1"/>
    <col min="10983" max="10983" width="4.6640625" style="353" customWidth="1"/>
    <col min="10984" max="10984" width="10" style="353" customWidth="1"/>
    <col min="10985" max="10985" width="4.6640625" style="353" customWidth="1"/>
    <col min="10986" max="10986" width="9.44140625" style="353" customWidth="1"/>
    <col min="10987" max="10987" width="5.33203125" style="353" customWidth="1"/>
    <col min="10988" max="10988" width="9.44140625" style="353" customWidth="1"/>
    <col min="10989" max="10989" width="6.21875" style="353" customWidth="1"/>
    <col min="10990" max="10990" width="9.44140625" style="353" customWidth="1"/>
    <col min="10991" max="10991" width="6" style="353" customWidth="1"/>
    <col min="10992" max="10992" width="9.44140625" style="353" customWidth="1"/>
    <col min="10993" max="10993" width="6" style="353" customWidth="1"/>
    <col min="10994" max="10994" width="9.77734375" style="353" customWidth="1"/>
    <col min="10995" max="10995" width="6" style="353" customWidth="1"/>
    <col min="10996" max="10996" width="50.44140625" style="353" customWidth="1"/>
    <col min="10997" max="11236" width="9.77734375" style="353"/>
    <col min="11237" max="11237" width="14.21875" style="353" customWidth="1"/>
    <col min="11238" max="11238" width="10.21875" style="353" customWidth="1"/>
    <col min="11239" max="11239" width="4.6640625" style="353" customWidth="1"/>
    <col min="11240" max="11240" width="10" style="353" customWidth="1"/>
    <col min="11241" max="11241" width="4.6640625" style="353" customWidth="1"/>
    <col min="11242" max="11242" width="9.44140625" style="353" customWidth="1"/>
    <col min="11243" max="11243" width="5.33203125" style="353" customWidth="1"/>
    <col min="11244" max="11244" width="9.44140625" style="353" customWidth="1"/>
    <col min="11245" max="11245" width="6.21875" style="353" customWidth="1"/>
    <col min="11246" max="11246" width="9.44140625" style="353" customWidth="1"/>
    <col min="11247" max="11247" width="6" style="353" customWidth="1"/>
    <col min="11248" max="11248" width="9.44140625" style="353" customWidth="1"/>
    <col min="11249" max="11249" width="6" style="353" customWidth="1"/>
    <col min="11250" max="11250" width="9.77734375" style="353" customWidth="1"/>
    <col min="11251" max="11251" width="6" style="353" customWidth="1"/>
    <col min="11252" max="11252" width="50.44140625" style="353" customWidth="1"/>
    <col min="11253" max="11492" width="9.77734375" style="353"/>
    <col min="11493" max="11493" width="14.21875" style="353" customWidth="1"/>
    <col min="11494" max="11494" width="10.21875" style="353" customWidth="1"/>
    <col min="11495" max="11495" width="4.6640625" style="353" customWidth="1"/>
    <col min="11496" max="11496" width="10" style="353" customWidth="1"/>
    <col min="11497" max="11497" width="4.6640625" style="353" customWidth="1"/>
    <col min="11498" max="11498" width="9.44140625" style="353" customWidth="1"/>
    <col min="11499" max="11499" width="5.33203125" style="353" customWidth="1"/>
    <col min="11500" max="11500" width="9.44140625" style="353" customWidth="1"/>
    <col min="11501" max="11501" width="6.21875" style="353" customWidth="1"/>
    <col min="11502" max="11502" width="9.44140625" style="353" customWidth="1"/>
    <col min="11503" max="11503" width="6" style="353" customWidth="1"/>
    <col min="11504" max="11504" width="9.44140625" style="353" customWidth="1"/>
    <col min="11505" max="11505" width="6" style="353" customWidth="1"/>
    <col min="11506" max="11506" width="9.77734375" style="353" customWidth="1"/>
    <col min="11507" max="11507" width="6" style="353" customWidth="1"/>
    <col min="11508" max="11508" width="50.44140625" style="353" customWidth="1"/>
    <col min="11509" max="11748" width="9.77734375" style="353"/>
    <col min="11749" max="11749" width="14.21875" style="353" customWidth="1"/>
    <col min="11750" max="11750" width="10.21875" style="353" customWidth="1"/>
    <col min="11751" max="11751" width="4.6640625" style="353" customWidth="1"/>
    <col min="11752" max="11752" width="10" style="353" customWidth="1"/>
    <col min="11753" max="11753" width="4.6640625" style="353" customWidth="1"/>
    <col min="11754" max="11754" width="9.44140625" style="353" customWidth="1"/>
    <col min="11755" max="11755" width="5.33203125" style="353" customWidth="1"/>
    <col min="11756" max="11756" width="9.44140625" style="353" customWidth="1"/>
    <col min="11757" max="11757" width="6.21875" style="353" customWidth="1"/>
    <col min="11758" max="11758" width="9.44140625" style="353" customWidth="1"/>
    <col min="11759" max="11759" width="6" style="353" customWidth="1"/>
    <col min="11760" max="11760" width="9.44140625" style="353" customWidth="1"/>
    <col min="11761" max="11761" width="6" style="353" customWidth="1"/>
    <col min="11762" max="11762" width="9.77734375" style="353" customWidth="1"/>
    <col min="11763" max="11763" width="6" style="353" customWidth="1"/>
    <col min="11764" max="11764" width="50.44140625" style="353" customWidth="1"/>
    <col min="11765" max="12004" width="9.77734375" style="353"/>
    <col min="12005" max="12005" width="14.21875" style="353" customWidth="1"/>
    <col min="12006" max="12006" width="10.21875" style="353" customWidth="1"/>
    <col min="12007" max="12007" width="4.6640625" style="353" customWidth="1"/>
    <col min="12008" max="12008" width="10" style="353" customWidth="1"/>
    <col min="12009" max="12009" width="4.6640625" style="353" customWidth="1"/>
    <col min="12010" max="12010" width="9.44140625" style="353" customWidth="1"/>
    <col min="12011" max="12011" width="5.33203125" style="353" customWidth="1"/>
    <col min="12012" max="12012" width="9.44140625" style="353" customWidth="1"/>
    <col min="12013" max="12013" width="6.21875" style="353" customWidth="1"/>
    <col min="12014" max="12014" width="9.44140625" style="353" customWidth="1"/>
    <col min="12015" max="12015" width="6" style="353" customWidth="1"/>
    <col min="12016" max="12016" width="9.44140625" style="353" customWidth="1"/>
    <col min="12017" max="12017" width="6" style="353" customWidth="1"/>
    <col min="12018" max="12018" width="9.77734375" style="353" customWidth="1"/>
    <col min="12019" max="12019" width="6" style="353" customWidth="1"/>
    <col min="12020" max="12020" width="50.44140625" style="353" customWidth="1"/>
    <col min="12021" max="12260" width="9.77734375" style="353"/>
    <col min="12261" max="12261" width="14.21875" style="353" customWidth="1"/>
    <col min="12262" max="12262" width="10.21875" style="353" customWidth="1"/>
    <col min="12263" max="12263" width="4.6640625" style="353" customWidth="1"/>
    <col min="12264" max="12264" width="10" style="353" customWidth="1"/>
    <col min="12265" max="12265" width="4.6640625" style="353" customWidth="1"/>
    <col min="12266" max="12266" width="9.44140625" style="353" customWidth="1"/>
    <col min="12267" max="12267" width="5.33203125" style="353" customWidth="1"/>
    <col min="12268" max="12268" width="9.44140625" style="353" customWidth="1"/>
    <col min="12269" max="12269" width="6.21875" style="353" customWidth="1"/>
    <col min="12270" max="12270" width="9.44140625" style="353" customWidth="1"/>
    <col min="12271" max="12271" width="6" style="353" customWidth="1"/>
    <col min="12272" max="12272" width="9.44140625" style="353" customWidth="1"/>
    <col min="12273" max="12273" width="6" style="353" customWidth="1"/>
    <col min="12274" max="12274" width="9.77734375" style="353" customWidth="1"/>
    <col min="12275" max="12275" width="6" style="353" customWidth="1"/>
    <col min="12276" max="12276" width="50.44140625" style="353" customWidth="1"/>
    <col min="12277" max="12516" width="9.77734375" style="353"/>
    <col min="12517" max="12517" width="14.21875" style="353" customWidth="1"/>
    <col min="12518" max="12518" width="10.21875" style="353" customWidth="1"/>
    <col min="12519" max="12519" width="4.6640625" style="353" customWidth="1"/>
    <col min="12520" max="12520" width="10" style="353" customWidth="1"/>
    <col min="12521" max="12521" width="4.6640625" style="353" customWidth="1"/>
    <col min="12522" max="12522" width="9.44140625" style="353" customWidth="1"/>
    <col min="12523" max="12523" width="5.33203125" style="353" customWidth="1"/>
    <col min="12524" max="12524" width="9.44140625" style="353" customWidth="1"/>
    <col min="12525" max="12525" width="6.21875" style="353" customWidth="1"/>
    <col min="12526" max="12526" width="9.44140625" style="353" customWidth="1"/>
    <col min="12527" max="12527" width="6" style="353" customWidth="1"/>
    <col min="12528" max="12528" width="9.44140625" style="353" customWidth="1"/>
    <col min="12529" max="12529" width="6" style="353" customWidth="1"/>
    <col min="12530" max="12530" width="9.77734375" style="353" customWidth="1"/>
    <col min="12531" max="12531" width="6" style="353" customWidth="1"/>
    <col min="12532" max="12532" width="50.44140625" style="353" customWidth="1"/>
    <col min="12533" max="12772" width="9.77734375" style="353"/>
    <col min="12773" max="12773" width="14.21875" style="353" customWidth="1"/>
    <col min="12774" max="12774" width="10.21875" style="353" customWidth="1"/>
    <col min="12775" max="12775" width="4.6640625" style="353" customWidth="1"/>
    <col min="12776" max="12776" width="10" style="353" customWidth="1"/>
    <col min="12777" max="12777" width="4.6640625" style="353" customWidth="1"/>
    <col min="12778" max="12778" width="9.44140625" style="353" customWidth="1"/>
    <col min="12779" max="12779" width="5.33203125" style="353" customWidth="1"/>
    <col min="12780" max="12780" width="9.44140625" style="353" customWidth="1"/>
    <col min="12781" max="12781" width="6.21875" style="353" customWidth="1"/>
    <col min="12782" max="12782" width="9.44140625" style="353" customWidth="1"/>
    <col min="12783" max="12783" width="6" style="353" customWidth="1"/>
    <col min="12784" max="12784" width="9.44140625" style="353" customWidth="1"/>
    <col min="12785" max="12785" width="6" style="353" customWidth="1"/>
    <col min="12786" max="12786" width="9.77734375" style="353" customWidth="1"/>
    <col min="12787" max="12787" width="6" style="353" customWidth="1"/>
    <col min="12788" max="12788" width="50.44140625" style="353" customWidth="1"/>
    <col min="12789" max="13028" width="9.77734375" style="353"/>
    <col min="13029" max="13029" width="14.21875" style="353" customWidth="1"/>
    <col min="13030" max="13030" width="10.21875" style="353" customWidth="1"/>
    <col min="13031" max="13031" width="4.6640625" style="353" customWidth="1"/>
    <col min="13032" max="13032" width="10" style="353" customWidth="1"/>
    <col min="13033" max="13033" width="4.6640625" style="353" customWidth="1"/>
    <col min="13034" max="13034" width="9.44140625" style="353" customWidth="1"/>
    <col min="13035" max="13035" width="5.33203125" style="353" customWidth="1"/>
    <col min="13036" max="13036" width="9.44140625" style="353" customWidth="1"/>
    <col min="13037" max="13037" width="6.21875" style="353" customWidth="1"/>
    <col min="13038" max="13038" width="9.44140625" style="353" customWidth="1"/>
    <col min="13039" max="13039" width="6" style="353" customWidth="1"/>
    <col min="13040" max="13040" width="9.44140625" style="353" customWidth="1"/>
    <col min="13041" max="13041" width="6" style="353" customWidth="1"/>
    <col min="13042" max="13042" width="9.77734375" style="353" customWidth="1"/>
    <col min="13043" max="13043" width="6" style="353" customWidth="1"/>
    <col min="13044" max="13044" width="50.44140625" style="353" customWidth="1"/>
    <col min="13045" max="13284" width="9.77734375" style="353"/>
    <col min="13285" max="13285" width="14.21875" style="353" customWidth="1"/>
    <col min="13286" max="13286" width="10.21875" style="353" customWidth="1"/>
    <col min="13287" max="13287" width="4.6640625" style="353" customWidth="1"/>
    <col min="13288" max="13288" width="10" style="353" customWidth="1"/>
    <col min="13289" max="13289" width="4.6640625" style="353" customWidth="1"/>
    <col min="13290" max="13290" width="9.44140625" style="353" customWidth="1"/>
    <col min="13291" max="13291" width="5.33203125" style="353" customWidth="1"/>
    <col min="13292" max="13292" width="9.44140625" style="353" customWidth="1"/>
    <col min="13293" max="13293" width="6.21875" style="353" customWidth="1"/>
    <col min="13294" max="13294" width="9.44140625" style="353" customWidth="1"/>
    <col min="13295" max="13295" width="6" style="353" customWidth="1"/>
    <col min="13296" max="13296" width="9.44140625" style="353" customWidth="1"/>
    <col min="13297" max="13297" width="6" style="353" customWidth="1"/>
    <col min="13298" max="13298" width="9.77734375" style="353" customWidth="1"/>
    <col min="13299" max="13299" width="6" style="353" customWidth="1"/>
    <col min="13300" max="13300" width="50.44140625" style="353" customWidth="1"/>
    <col min="13301" max="13540" width="9.77734375" style="353"/>
    <col min="13541" max="13541" width="14.21875" style="353" customWidth="1"/>
    <col min="13542" max="13542" width="10.21875" style="353" customWidth="1"/>
    <col min="13543" max="13543" width="4.6640625" style="353" customWidth="1"/>
    <col min="13544" max="13544" width="10" style="353" customWidth="1"/>
    <col min="13545" max="13545" width="4.6640625" style="353" customWidth="1"/>
    <col min="13546" max="13546" width="9.44140625" style="353" customWidth="1"/>
    <col min="13547" max="13547" width="5.33203125" style="353" customWidth="1"/>
    <col min="13548" max="13548" width="9.44140625" style="353" customWidth="1"/>
    <col min="13549" max="13549" width="6.21875" style="353" customWidth="1"/>
    <col min="13550" max="13550" width="9.44140625" style="353" customWidth="1"/>
    <col min="13551" max="13551" width="6" style="353" customWidth="1"/>
    <col min="13552" max="13552" width="9.44140625" style="353" customWidth="1"/>
    <col min="13553" max="13553" width="6" style="353" customWidth="1"/>
    <col min="13554" max="13554" width="9.77734375" style="353" customWidth="1"/>
    <col min="13555" max="13555" width="6" style="353" customWidth="1"/>
    <col min="13556" max="13556" width="50.44140625" style="353" customWidth="1"/>
    <col min="13557" max="13796" width="9.77734375" style="353"/>
    <col min="13797" max="13797" width="14.21875" style="353" customWidth="1"/>
    <col min="13798" max="13798" width="10.21875" style="353" customWidth="1"/>
    <col min="13799" max="13799" width="4.6640625" style="353" customWidth="1"/>
    <col min="13800" max="13800" width="10" style="353" customWidth="1"/>
    <col min="13801" max="13801" width="4.6640625" style="353" customWidth="1"/>
    <col min="13802" max="13802" width="9.44140625" style="353" customWidth="1"/>
    <col min="13803" max="13803" width="5.33203125" style="353" customWidth="1"/>
    <col min="13804" max="13804" width="9.44140625" style="353" customWidth="1"/>
    <col min="13805" max="13805" width="6.21875" style="353" customWidth="1"/>
    <col min="13806" max="13806" width="9.44140625" style="353" customWidth="1"/>
    <col min="13807" max="13807" width="6" style="353" customWidth="1"/>
    <col min="13808" max="13808" width="9.44140625" style="353" customWidth="1"/>
    <col min="13809" max="13809" width="6" style="353" customWidth="1"/>
    <col min="13810" max="13810" width="9.77734375" style="353" customWidth="1"/>
    <col min="13811" max="13811" width="6" style="353" customWidth="1"/>
    <col min="13812" max="13812" width="50.44140625" style="353" customWidth="1"/>
    <col min="13813" max="14052" width="9.77734375" style="353"/>
    <col min="14053" max="14053" width="14.21875" style="353" customWidth="1"/>
    <col min="14054" max="14054" width="10.21875" style="353" customWidth="1"/>
    <col min="14055" max="14055" width="4.6640625" style="353" customWidth="1"/>
    <col min="14056" max="14056" width="10" style="353" customWidth="1"/>
    <col min="14057" max="14057" width="4.6640625" style="353" customWidth="1"/>
    <col min="14058" max="14058" width="9.44140625" style="353" customWidth="1"/>
    <col min="14059" max="14059" width="5.33203125" style="353" customWidth="1"/>
    <col min="14060" max="14060" width="9.44140625" style="353" customWidth="1"/>
    <col min="14061" max="14061" width="6.21875" style="353" customWidth="1"/>
    <col min="14062" max="14062" width="9.44140625" style="353" customWidth="1"/>
    <col min="14063" max="14063" width="6" style="353" customWidth="1"/>
    <col min="14064" max="14064" width="9.44140625" style="353" customWidth="1"/>
    <col min="14065" max="14065" width="6" style="353" customWidth="1"/>
    <col min="14066" max="14066" width="9.77734375" style="353" customWidth="1"/>
    <col min="14067" max="14067" width="6" style="353" customWidth="1"/>
    <col min="14068" max="14068" width="50.44140625" style="353" customWidth="1"/>
    <col min="14069" max="14308" width="9.77734375" style="353"/>
    <col min="14309" max="14309" width="14.21875" style="353" customWidth="1"/>
    <col min="14310" max="14310" width="10.21875" style="353" customWidth="1"/>
    <col min="14311" max="14311" width="4.6640625" style="353" customWidth="1"/>
    <col min="14312" max="14312" width="10" style="353" customWidth="1"/>
    <col min="14313" max="14313" width="4.6640625" style="353" customWidth="1"/>
    <col min="14314" max="14314" width="9.44140625" style="353" customWidth="1"/>
    <col min="14315" max="14315" width="5.33203125" style="353" customWidth="1"/>
    <col min="14316" max="14316" width="9.44140625" style="353" customWidth="1"/>
    <col min="14317" max="14317" width="6.21875" style="353" customWidth="1"/>
    <col min="14318" max="14318" width="9.44140625" style="353" customWidth="1"/>
    <col min="14319" max="14319" width="6" style="353" customWidth="1"/>
    <col min="14320" max="14320" width="9.44140625" style="353" customWidth="1"/>
    <col min="14321" max="14321" width="6" style="353" customWidth="1"/>
    <col min="14322" max="14322" width="9.77734375" style="353" customWidth="1"/>
    <col min="14323" max="14323" width="6" style="353" customWidth="1"/>
    <col min="14324" max="14324" width="50.44140625" style="353" customWidth="1"/>
    <col min="14325" max="14564" width="9.77734375" style="353"/>
    <col min="14565" max="14565" width="14.21875" style="353" customWidth="1"/>
    <col min="14566" max="14566" width="10.21875" style="353" customWidth="1"/>
    <col min="14567" max="14567" width="4.6640625" style="353" customWidth="1"/>
    <col min="14568" max="14568" width="10" style="353" customWidth="1"/>
    <col min="14569" max="14569" width="4.6640625" style="353" customWidth="1"/>
    <col min="14570" max="14570" width="9.44140625" style="353" customWidth="1"/>
    <col min="14571" max="14571" width="5.33203125" style="353" customWidth="1"/>
    <col min="14572" max="14572" width="9.44140625" style="353" customWidth="1"/>
    <col min="14573" max="14573" width="6.21875" style="353" customWidth="1"/>
    <col min="14574" max="14574" width="9.44140625" style="353" customWidth="1"/>
    <col min="14575" max="14575" width="6" style="353" customWidth="1"/>
    <col min="14576" max="14576" width="9.44140625" style="353" customWidth="1"/>
    <col min="14577" max="14577" width="6" style="353" customWidth="1"/>
    <col min="14578" max="14578" width="9.77734375" style="353" customWidth="1"/>
    <col min="14579" max="14579" width="6" style="353" customWidth="1"/>
    <col min="14580" max="14580" width="50.44140625" style="353" customWidth="1"/>
    <col min="14581" max="14820" width="9.77734375" style="353"/>
    <col min="14821" max="14821" width="14.21875" style="353" customWidth="1"/>
    <col min="14822" max="14822" width="10.21875" style="353" customWidth="1"/>
    <col min="14823" max="14823" width="4.6640625" style="353" customWidth="1"/>
    <col min="14824" max="14824" width="10" style="353" customWidth="1"/>
    <col min="14825" max="14825" width="4.6640625" style="353" customWidth="1"/>
    <col min="14826" max="14826" width="9.44140625" style="353" customWidth="1"/>
    <col min="14827" max="14827" width="5.33203125" style="353" customWidth="1"/>
    <col min="14828" max="14828" width="9.44140625" style="353" customWidth="1"/>
    <col min="14829" max="14829" width="6.21875" style="353" customWidth="1"/>
    <col min="14830" max="14830" width="9.44140625" style="353" customWidth="1"/>
    <col min="14831" max="14831" width="6" style="353" customWidth="1"/>
    <col min="14832" max="14832" width="9.44140625" style="353" customWidth="1"/>
    <col min="14833" max="14833" width="6" style="353" customWidth="1"/>
    <col min="14834" max="14834" width="9.77734375" style="353" customWidth="1"/>
    <col min="14835" max="14835" width="6" style="353" customWidth="1"/>
    <col min="14836" max="14836" width="50.44140625" style="353" customWidth="1"/>
    <col min="14837" max="15076" width="9.77734375" style="353"/>
    <col min="15077" max="15077" width="14.21875" style="353" customWidth="1"/>
    <col min="15078" max="15078" width="10.21875" style="353" customWidth="1"/>
    <col min="15079" max="15079" width="4.6640625" style="353" customWidth="1"/>
    <col min="15080" max="15080" width="10" style="353" customWidth="1"/>
    <col min="15081" max="15081" width="4.6640625" style="353" customWidth="1"/>
    <col min="15082" max="15082" width="9.44140625" style="353" customWidth="1"/>
    <col min="15083" max="15083" width="5.33203125" style="353" customWidth="1"/>
    <col min="15084" max="15084" width="9.44140625" style="353" customWidth="1"/>
    <col min="15085" max="15085" width="6.21875" style="353" customWidth="1"/>
    <col min="15086" max="15086" width="9.44140625" style="353" customWidth="1"/>
    <col min="15087" max="15087" width="6" style="353" customWidth="1"/>
    <col min="15088" max="15088" width="9.44140625" style="353" customWidth="1"/>
    <col min="15089" max="15089" width="6" style="353" customWidth="1"/>
    <col min="15090" max="15090" width="9.77734375" style="353" customWidth="1"/>
    <col min="15091" max="15091" width="6" style="353" customWidth="1"/>
    <col min="15092" max="15092" width="50.44140625" style="353" customWidth="1"/>
    <col min="15093" max="15332" width="9.77734375" style="353"/>
    <col min="15333" max="15333" width="14.21875" style="353" customWidth="1"/>
    <col min="15334" max="15334" width="10.21875" style="353" customWidth="1"/>
    <col min="15335" max="15335" width="4.6640625" style="353" customWidth="1"/>
    <col min="15336" max="15336" width="10" style="353" customWidth="1"/>
    <col min="15337" max="15337" width="4.6640625" style="353" customWidth="1"/>
    <col min="15338" max="15338" width="9.44140625" style="353" customWidth="1"/>
    <col min="15339" max="15339" width="5.33203125" style="353" customWidth="1"/>
    <col min="15340" max="15340" width="9.44140625" style="353" customWidth="1"/>
    <col min="15341" max="15341" width="6.21875" style="353" customWidth="1"/>
    <col min="15342" max="15342" width="9.44140625" style="353" customWidth="1"/>
    <col min="15343" max="15343" width="6" style="353" customWidth="1"/>
    <col min="15344" max="15344" width="9.44140625" style="353" customWidth="1"/>
    <col min="15345" max="15345" width="6" style="353" customWidth="1"/>
    <col min="15346" max="15346" width="9.77734375" style="353" customWidth="1"/>
    <col min="15347" max="15347" width="6" style="353" customWidth="1"/>
    <col min="15348" max="15348" width="50.44140625" style="353" customWidth="1"/>
    <col min="15349" max="15588" width="9.77734375" style="353"/>
    <col min="15589" max="15589" width="14.21875" style="353" customWidth="1"/>
    <col min="15590" max="15590" width="10.21875" style="353" customWidth="1"/>
    <col min="15591" max="15591" width="4.6640625" style="353" customWidth="1"/>
    <col min="15592" max="15592" width="10" style="353" customWidth="1"/>
    <col min="15593" max="15593" width="4.6640625" style="353" customWidth="1"/>
    <col min="15594" max="15594" width="9.44140625" style="353" customWidth="1"/>
    <col min="15595" max="15595" width="5.33203125" style="353" customWidth="1"/>
    <col min="15596" max="15596" width="9.44140625" style="353" customWidth="1"/>
    <col min="15597" max="15597" width="6.21875" style="353" customWidth="1"/>
    <col min="15598" max="15598" width="9.44140625" style="353" customWidth="1"/>
    <col min="15599" max="15599" width="6" style="353" customWidth="1"/>
    <col min="15600" max="15600" width="9.44140625" style="353" customWidth="1"/>
    <col min="15601" max="15601" width="6" style="353" customWidth="1"/>
    <col min="15602" max="15602" width="9.77734375" style="353" customWidth="1"/>
    <col min="15603" max="15603" width="6" style="353" customWidth="1"/>
    <col min="15604" max="15604" width="50.44140625" style="353" customWidth="1"/>
    <col min="15605" max="15844" width="9.77734375" style="353"/>
    <col min="15845" max="15845" width="14.21875" style="353" customWidth="1"/>
    <col min="15846" max="15846" width="10.21875" style="353" customWidth="1"/>
    <col min="15847" max="15847" width="4.6640625" style="353" customWidth="1"/>
    <col min="15848" max="15848" width="10" style="353" customWidth="1"/>
    <col min="15849" max="15849" width="4.6640625" style="353" customWidth="1"/>
    <col min="15850" max="15850" width="9.44140625" style="353" customWidth="1"/>
    <col min="15851" max="15851" width="5.33203125" style="353" customWidth="1"/>
    <col min="15852" max="15852" width="9.44140625" style="353" customWidth="1"/>
    <col min="15853" max="15853" width="6.21875" style="353" customWidth="1"/>
    <col min="15854" max="15854" width="9.44140625" style="353" customWidth="1"/>
    <col min="15855" max="15855" width="6" style="353" customWidth="1"/>
    <col min="15856" max="15856" width="9.44140625" style="353" customWidth="1"/>
    <col min="15857" max="15857" width="6" style="353" customWidth="1"/>
    <col min="15858" max="15858" width="9.77734375" style="353" customWidth="1"/>
    <col min="15859" max="15859" width="6" style="353" customWidth="1"/>
    <col min="15860" max="15860" width="50.44140625" style="353" customWidth="1"/>
    <col min="15861" max="16100" width="9.77734375" style="353"/>
    <col min="16101" max="16101" width="14.21875" style="353" customWidth="1"/>
    <col min="16102" max="16102" width="10.21875" style="353" customWidth="1"/>
    <col min="16103" max="16103" width="4.6640625" style="353" customWidth="1"/>
    <col min="16104" max="16104" width="10" style="353" customWidth="1"/>
    <col min="16105" max="16105" width="4.6640625" style="353" customWidth="1"/>
    <col min="16106" max="16106" width="9.44140625" style="353" customWidth="1"/>
    <col min="16107" max="16107" width="5.33203125" style="353" customWidth="1"/>
    <col min="16108" max="16108" width="9.44140625" style="353" customWidth="1"/>
    <col min="16109" max="16109" width="6.21875" style="353" customWidth="1"/>
    <col min="16110" max="16110" width="9.44140625" style="353" customWidth="1"/>
    <col min="16111" max="16111" width="6" style="353" customWidth="1"/>
    <col min="16112" max="16112" width="9.44140625" style="353" customWidth="1"/>
    <col min="16113" max="16113" width="6" style="353" customWidth="1"/>
    <col min="16114" max="16114" width="9.77734375" style="353" customWidth="1"/>
    <col min="16115" max="16115" width="6" style="353" customWidth="1"/>
    <col min="16116" max="16116" width="50.44140625" style="353" customWidth="1"/>
    <col min="16117" max="16384" width="9.77734375" style="353"/>
  </cols>
  <sheetData>
    <row r="1" spans="2:15" s="277" customFormat="1" ht="18.75" customHeight="1">
      <c r="B1" s="276" t="s">
        <v>204</v>
      </c>
      <c r="C1" s="276"/>
      <c r="E1" s="278"/>
      <c r="F1" s="278"/>
      <c r="G1" s="278"/>
      <c r="H1" s="278"/>
      <c r="I1" s="278"/>
      <c r="J1" s="279"/>
    </row>
    <row r="2" spans="2:15" s="277" customFormat="1" ht="12.6" thickBot="1">
      <c r="B2" s="280"/>
      <c r="C2" s="281"/>
      <c r="D2" s="280"/>
      <c r="E2" s="280"/>
      <c r="F2" s="280"/>
      <c r="G2" s="280"/>
      <c r="H2" s="280"/>
      <c r="I2" s="280"/>
      <c r="J2" s="282"/>
      <c r="K2" s="282"/>
      <c r="L2" s="282"/>
      <c r="M2" s="282"/>
      <c r="N2" s="282"/>
      <c r="O2" s="282" t="s">
        <v>165</v>
      </c>
    </row>
    <row r="3" spans="2:15" s="277" customFormat="1" ht="13.5" customHeight="1" thickBot="1">
      <c r="B3" s="283" t="s">
        <v>0</v>
      </c>
      <c r="C3" s="284" t="s">
        <v>108</v>
      </c>
      <c r="D3" s="285" t="s">
        <v>192</v>
      </c>
      <c r="E3" s="286" t="s">
        <v>193</v>
      </c>
      <c r="F3" s="60" t="s">
        <v>194</v>
      </c>
      <c r="G3" s="60" t="s">
        <v>195</v>
      </c>
      <c r="H3" s="60" t="s">
        <v>196</v>
      </c>
      <c r="I3" s="60" t="s">
        <v>197</v>
      </c>
      <c r="J3" s="60" t="s">
        <v>198</v>
      </c>
      <c r="K3" s="60" t="s">
        <v>325</v>
      </c>
      <c r="L3" s="60" t="s">
        <v>326</v>
      </c>
      <c r="M3" s="60" t="s">
        <v>327</v>
      </c>
      <c r="N3" s="60" t="s">
        <v>328</v>
      </c>
      <c r="O3" s="61" t="s">
        <v>340</v>
      </c>
    </row>
    <row r="4" spans="2:15" s="277" customFormat="1" ht="17.25" customHeight="1">
      <c r="B4" s="287">
        <v>1</v>
      </c>
      <c r="C4" s="288" t="s">
        <v>40</v>
      </c>
      <c r="D4" s="289">
        <f>'Plan Working B'!E71/10^5*12</f>
        <v>0</v>
      </c>
      <c r="E4" s="289">
        <f>'Plan Working B'!F71/10^5*12</f>
        <v>0</v>
      </c>
      <c r="F4" s="290">
        <f>'Plan Working B'!G71/10^5*12</f>
        <v>0</v>
      </c>
      <c r="G4" s="290">
        <f>'Plan Working B'!H71/10^5*12</f>
        <v>0</v>
      </c>
      <c r="H4" s="290">
        <f>'Plan Working B'!I71/10^5*12</f>
        <v>0</v>
      </c>
      <c r="I4" s="290">
        <f>'Plan Working B'!J71/10^5*12</f>
        <v>0</v>
      </c>
      <c r="J4" s="290">
        <f>'Plan Working B'!K71/10^5*12</f>
        <v>0</v>
      </c>
      <c r="K4" s="290">
        <f>'Plan Working B'!L71/10^5*12</f>
        <v>0</v>
      </c>
      <c r="L4" s="290">
        <f>'Plan Working B'!M71/10^5*12</f>
        <v>0</v>
      </c>
      <c r="M4" s="290">
        <f>'Plan Working B'!N71/10^5*12</f>
        <v>0</v>
      </c>
      <c r="N4" s="290">
        <f>'Plan Working B'!O71/10^5*12</f>
        <v>0</v>
      </c>
      <c r="O4" s="291">
        <f>'Plan Working B'!P71/10^5*12</f>
        <v>0</v>
      </c>
    </row>
    <row r="5" spans="2:15" s="297" customFormat="1" ht="17.25" customHeight="1">
      <c r="B5" s="292"/>
      <c r="C5" s="293" t="s">
        <v>205</v>
      </c>
      <c r="D5" s="294"/>
      <c r="E5" s="294" t="e">
        <f>E4/D4-1</f>
        <v>#DIV/0!</v>
      </c>
      <c r="F5" s="295" t="e">
        <f t="shared" ref="F5:O5" si="0">F4/E4-1</f>
        <v>#DIV/0!</v>
      </c>
      <c r="G5" s="295" t="e">
        <f t="shared" si="0"/>
        <v>#DIV/0!</v>
      </c>
      <c r="H5" s="295" t="e">
        <f t="shared" si="0"/>
        <v>#DIV/0!</v>
      </c>
      <c r="I5" s="295" t="e">
        <f t="shared" si="0"/>
        <v>#DIV/0!</v>
      </c>
      <c r="J5" s="295" t="e">
        <f t="shared" si="0"/>
        <v>#DIV/0!</v>
      </c>
      <c r="K5" s="295" t="e">
        <f t="shared" si="0"/>
        <v>#DIV/0!</v>
      </c>
      <c r="L5" s="295" t="e">
        <f t="shared" si="0"/>
        <v>#DIV/0!</v>
      </c>
      <c r="M5" s="295" t="e">
        <f t="shared" si="0"/>
        <v>#DIV/0!</v>
      </c>
      <c r="N5" s="295" t="e">
        <f t="shared" si="0"/>
        <v>#DIV/0!</v>
      </c>
      <c r="O5" s="296" t="e">
        <f t="shared" si="0"/>
        <v>#DIV/0!</v>
      </c>
    </row>
    <row r="6" spans="2:15" s="297" customFormat="1" ht="17.25" customHeight="1">
      <c r="B6" s="292"/>
      <c r="C6" s="293" t="s">
        <v>208</v>
      </c>
      <c r="D6" s="298">
        <f>D4/365*10^5</f>
        <v>0</v>
      </c>
      <c r="E6" s="298">
        <f t="shared" ref="E6:O6" si="1">E4/365*10^5</f>
        <v>0</v>
      </c>
      <c r="F6" s="299">
        <f t="shared" si="1"/>
        <v>0</v>
      </c>
      <c r="G6" s="299">
        <f t="shared" si="1"/>
        <v>0</v>
      </c>
      <c r="H6" s="299">
        <f t="shared" si="1"/>
        <v>0</v>
      </c>
      <c r="I6" s="299">
        <f t="shared" si="1"/>
        <v>0</v>
      </c>
      <c r="J6" s="299">
        <f t="shared" si="1"/>
        <v>0</v>
      </c>
      <c r="K6" s="299">
        <f t="shared" si="1"/>
        <v>0</v>
      </c>
      <c r="L6" s="299">
        <f t="shared" si="1"/>
        <v>0</v>
      </c>
      <c r="M6" s="299">
        <f t="shared" si="1"/>
        <v>0</v>
      </c>
      <c r="N6" s="299">
        <f t="shared" si="1"/>
        <v>0</v>
      </c>
      <c r="O6" s="300">
        <f t="shared" si="1"/>
        <v>0</v>
      </c>
    </row>
    <row r="7" spans="2:15" s="277" customFormat="1" ht="17.25" customHeight="1">
      <c r="B7" s="301">
        <f>B4+1</f>
        <v>2</v>
      </c>
      <c r="C7" s="302" t="s">
        <v>199</v>
      </c>
      <c r="D7" s="303">
        <f t="shared" ref="D7:O7" si="2">D4*D8</f>
        <v>0</v>
      </c>
      <c r="E7" s="303">
        <f t="shared" si="2"/>
        <v>0</v>
      </c>
      <c r="F7" s="304">
        <f t="shared" si="2"/>
        <v>0</v>
      </c>
      <c r="G7" s="304">
        <f t="shared" si="2"/>
        <v>0</v>
      </c>
      <c r="H7" s="304">
        <f t="shared" si="2"/>
        <v>0</v>
      </c>
      <c r="I7" s="304">
        <f t="shared" si="2"/>
        <v>0</v>
      </c>
      <c r="J7" s="304">
        <f t="shared" si="2"/>
        <v>0</v>
      </c>
      <c r="K7" s="304">
        <f t="shared" si="2"/>
        <v>0</v>
      </c>
      <c r="L7" s="304">
        <f t="shared" si="2"/>
        <v>0</v>
      </c>
      <c r="M7" s="304">
        <f t="shared" si="2"/>
        <v>0</v>
      </c>
      <c r="N7" s="304">
        <f t="shared" si="2"/>
        <v>0</v>
      </c>
      <c r="O7" s="305">
        <f t="shared" si="2"/>
        <v>0</v>
      </c>
    </row>
    <row r="8" spans="2:15" s="297" customFormat="1" ht="17.25" customHeight="1">
      <c r="B8" s="306"/>
      <c r="C8" s="307"/>
      <c r="D8" s="308">
        <f>1-'Plan Working B'!E101</f>
        <v>1</v>
      </c>
      <c r="E8" s="308">
        <f>1-'Plan Working B'!F101</f>
        <v>1</v>
      </c>
      <c r="F8" s="309">
        <f>1-'Plan Working B'!G101</f>
        <v>1</v>
      </c>
      <c r="G8" s="309">
        <f>1-'Plan Working B'!H101</f>
        <v>1</v>
      </c>
      <c r="H8" s="309">
        <f>1-'Plan Working B'!I101</f>
        <v>1</v>
      </c>
      <c r="I8" s="310">
        <f>1-'Plan Working B'!J101</f>
        <v>1</v>
      </c>
      <c r="J8" s="310">
        <f>1-'Plan Working B'!K101</f>
        <v>1</v>
      </c>
      <c r="K8" s="310">
        <f>1-'Plan Working B'!L101</f>
        <v>1</v>
      </c>
      <c r="L8" s="310">
        <f>1-'Plan Working B'!M101</f>
        <v>1</v>
      </c>
      <c r="M8" s="310">
        <f>1-'Plan Working B'!N101</f>
        <v>1</v>
      </c>
      <c r="N8" s="310">
        <f>1-'Plan Working B'!O101</f>
        <v>1</v>
      </c>
      <c r="O8" s="311">
        <f>1-'Plan Working B'!P101</f>
        <v>1</v>
      </c>
    </row>
    <row r="9" spans="2:15" s="277" customFormat="1" ht="17.25" customHeight="1">
      <c r="B9" s="301">
        <f>B7+1</f>
        <v>3</v>
      </c>
      <c r="C9" s="302" t="s">
        <v>43</v>
      </c>
      <c r="D9" s="303">
        <f t="shared" ref="D9:O9" si="3">D4*D10</f>
        <v>0</v>
      </c>
      <c r="E9" s="303">
        <f t="shared" si="3"/>
        <v>0</v>
      </c>
      <c r="F9" s="304">
        <f t="shared" si="3"/>
        <v>0</v>
      </c>
      <c r="G9" s="304">
        <f t="shared" si="3"/>
        <v>0</v>
      </c>
      <c r="H9" s="304">
        <f t="shared" si="3"/>
        <v>0</v>
      </c>
      <c r="I9" s="304">
        <f t="shared" si="3"/>
        <v>0</v>
      </c>
      <c r="J9" s="304">
        <f t="shared" si="3"/>
        <v>0</v>
      </c>
      <c r="K9" s="304">
        <f t="shared" si="3"/>
        <v>0</v>
      </c>
      <c r="L9" s="304">
        <f t="shared" si="3"/>
        <v>0</v>
      </c>
      <c r="M9" s="304">
        <f t="shared" si="3"/>
        <v>0</v>
      </c>
      <c r="N9" s="304">
        <f t="shared" si="3"/>
        <v>0</v>
      </c>
      <c r="O9" s="305">
        <f t="shared" si="3"/>
        <v>0</v>
      </c>
    </row>
    <row r="10" spans="2:15" s="297" customFormat="1" ht="17.25" customHeight="1">
      <c r="B10" s="306"/>
      <c r="C10" s="307"/>
      <c r="D10" s="308">
        <f>'Plan Working B'!E111</f>
        <v>0</v>
      </c>
      <c r="E10" s="308">
        <f>'Plan Working B'!F111</f>
        <v>0</v>
      </c>
      <c r="F10" s="309">
        <f>'Plan Working B'!G111</f>
        <v>0</v>
      </c>
      <c r="G10" s="309">
        <f>'Plan Working B'!H111</f>
        <v>2.5000000000000001E-3</v>
      </c>
      <c r="H10" s="309">
        <f>'Plan Working B'!I111</f>
        <v>2.5000000000000001E-3</v>
      </c>
      <c r="I10" s="310">
        <f>'Plan Working B'!J111</f>
        <v>5.0000000000000001E-3</v>
      </c>
      <c r="J10" s="310">
        <f>'Plan Working B'!K111</f>
        <v>5.0000000000000001E-3</v>
      </c>
      <c r="K10" s="310">
        <f>'Plan Working B'!L111</f>
        <v>5.0000000000000001E-3</v>
      </c>
      <c r="L10" s="310">
        <f>'Plan Working B'!M111</f>
        <v>5.0000000000000001E-3</v>
      </c>
      <c r="M10" s="310">
        <f>'Plan Working B'!N111</f>
        <v>5.0000000000000001E-3</v>
      </c>
      <c r="N10" s="310">
        <f>'Plan Working B'!O111</f>
        <v>5.0000000000000001E-3</v>
      </c>
      <c r="O10" s="311">
        <f>'Plan Working B'!P111</f>
        <v>5.0000000000000001E-3</v>
      </c>
    </row>
    <row r="11" spans="2:15" s="317" customFormat="1" ht="17.25" customHeight="1">
      <c r="B11" s="312">
        <f t="shared" ref="B11" si="4">B9+1</f>
        <v>4</v>
      </c>
      <c r="C11" s="313" t="s">
        <v>200</v>
      </c>
      <c r="D11" s="314">
        <f t="shared" ref="D11:O11" si="5">D4*D12</f>
        <v>0</v>
      </c>
      <c r="E11" s="314">
        <f t="shared" si="5"/>
        <v>0</v>
      </c>
      <c r="F11" s="315">
        <f t="shared" si="5"/>
        <v>0</v>
      </c>
      <c r="G11" s="315">
        <f t="shared" si="5"/>
        <v>0</v>
      </c>
      <c r="H11" s="315">
        <f t="shared" si="5"/>
        <v>0</v>
      </c>
      <c r="I11" s="315">
        <f t="shared" si="5"/>
        <v>0</v>
      </c>
      <c r="J11" s="315">
        <f t="shared" si="5"/>
        <v>0</v>
      </c>
      <c r="K11" s="315">
        <f t="shared" si="5"/>
        <v>0</v>
      </c>
      <c r="L11" s="315">
        <f t="shared" si="5"/>
        <v>0</v>
      </c>
      <c r="M11" s="315">
        <f t="shared" si="5"/>
        <v>0</v>
      </c>
      <c r="N11" s="315">
        <f t="shared" si="5"/>
        <v>0</v>
      </c>
      <c r="O11" s="316">
        <f t="shared" si="5"/>
        <v>0</v>
      </c>
    </row>
    <row r="12" spans="2:15" s="323" customFormat="1" ht="17.25" customHeight="1">
      <c r="B12" s="318"/>
      <c r="C12" s="319"/>
      <c r="D12" s="320">
        <f>D8+D10</f>
        <v>1</v>
      </c>
      <c r="E12" s="320">
        <f t="shared" ref="E12:O12" si="6">E8+E10</f>
        <v>1</v>
      </c>
      <c r="F12" s="321">
        <f t="shared" si="6"/>
        <v>1</v>
      </c>
      <c r="G12" s="321">
        <f t="shared" si="6"/>
        <v>1.0024999999999999</v>
      </c>
      <c r="H12" s="321">
        <f t="shared" si="6"/>
        <v>1.0024999999999999</v>
      </c>
      <c r="I12" s="321">
        <f t="shared" si="6"/>
        <v>1.0049999999999999</v>
      </c>
      <c r="J12" s="321">
        <f t="shared" si="6"/>
        <v>1.0049999999999999</v>
      </c>
      <c r="K12" s="321">
        <f t="shared" si="6"/>
        <v>1.0049999999999999</v>
      </c>
      <c r="L12" s="321">
        <f t="shared" si="6"/>
        <v>1.0049999999999999</v>
      </c>
      <c r="M12" s="321">
        <f t="shared" si="6"/>
        <v>1.0049999999999999</v>
      </c>
      <c r="N12" s="321">
        <f t="shared" si="6"/>
        <v>1.0049999999999999</v>
      </c>
      <c r="O12" s="322">
        <f t="shared" si="6"/>
        <v>1.0049999999999999</v>
      </c>
    </row>
    <row r="13" spans="2:15" s="277" customFormat="1" ht="17.25" customHeight="1">
      <c r="B13" s="301">
        <f>B11+1</f>
        <v>5</v>
      </c>
      <c r="C13" s="302" t="s">
        <v>29</v>
      </c>
      <c r="D13" s="303">
        <f>'Plan Working B'!E140/10^5*12</f>
        <v>0</v>
      </c>
      <c r="E13" s="303">
        <f>'Plan Working B'!F140/10^5*12</f>
        <v>0</v>
      </c>
      <c r="F13" s="304">
        <f>'Plan Working B'!G140/10^5*12</f>
        <v>0</v>
      </c>
      <c r="G13" s="304">
        <f>'Plan Working B'!H140/10^5*12</f>
        <v>0</v>
      </c>
      <c r="H13" s="304">
        <f>'Plan Working B'!I140/10^5*12</f>
        <v>0</v>
      </c>
      <c r="I13" s="304">
        <f>'Plan Working B'!J140/10^5*12</f>
        <v>0</v>
      </c>
      <c r="J13" s="304">
        <f>'Plan Working B'!K140/10^5*12</f>
        <v>0</v>
      </c>
      <c r="K13" s="304">
        <f>'Plan Working B'!L140/10^5*12</f>
        <v>0</v>
      </c>
      <c r="L13" s="304">
        <f>'Plan Working B'!M140/10^5*12</f>
        <v>0</v>
      </c>
      <c r="M13" s="304">
        <f>'Plan Working B'!N140/10^5*12</f>
        <v>0</v>
      </c>
      <c r="N13" s="304">
        <f>'Plan Working B'!O140/10^5*12</f>
        <v>0</v>
      </c>
      <c r="O13" s="305">
        <f>'Plan Working B'!P140/10^5*12</f>
        <v>0</v>
      </c>
    </row>
    <row r="14" spans="2:15" s="329" customFormat="1" ht="17.25" customHeight="1">
      <c r="B14" s="324"/>
      <c r="C14" s="325"/>
      <c r="D14" s="326" t="e">
        <f>D13/D$4</f>
        <v>#DIV/0!</v>
      </c>
      <c r="E14" s="326" t="e">
        <f t="shared" ref="E14:O14" si="7">E13/E$4</f>
        <v>#DIV/0!</v>
      </c>
      <c r="F14" s="309" t="e">
        <f t="shared" si="7"/>
        <v>#DIV/0!</v>
      </c>
      <c r="G14" s="327" t="e">
        <f t="shared" si="7"/>
        <v>#DIV/0!</v>
      </c>
      <c r="H14" s="327" t="e">
        <f t="shared" si="7"/>
        <v>#DIV/0!</v>
      </c>
      <c r="I14" s="309" t="e">
        <f t="shared" si="7"/>
        <v>#DIV/0!</v>
      </c>
      <c r="J14" s="309" t="e">
        <f t="shared" si="7"/>
        <v>#DIV/0!</v>
      </c>
      <c r="K14" s="309" t="e">
        <f t="shared" si="7"/>
        <v>#DIV/0!</v>
      </c>
      <c r="L14" s="309" t="e">
        <f t="shared" si="7"/>
        <v>#DIV/0!</v>
      </c>
      <c r="M14" s="309" t="e">
        <f t="shared" si="7"/>
        <v>#DIV/0!</v>
      </c>
      <c r="N14" s="309" t="e">
        <f t="shared" si="7"/>
        <v>#DIV/0!</v>
      </c>
      <c r="O14" s="328" t="e">
        <f t="shared" si="7"/>
        <v>#DIV/0!</v>
      </c>
    </row>
    <row r="15" spans="2:15" s="277" customFormat="1" ht="17.25" customHeight="1">
      <c r="B15" s="301">
        <f>B13+1</f>
        <v>6</v>
      </c>
      <c r="C15" s="302" t="s">
        <v>31</v>
      </c>
      <c r="D15" s="303">
        <f>'Plan Working B'!E173/10^5*12</f>
        <v>0</v>
      </c>
      <c r="E15" s="303">
        <f>'Plan Working B'!F173/10^5*12</f>
        <v>0</v>
      </c>
      <c r="F15" s="304">
        <f>'Plan Working B'!G173/10^5*12</f>
        <v>0</v>
      </c>
      <c r="G15" s="304">
        <f>'Plan Working B'!H173/10^5*12</f>
        <v>0</v>
      </c>
      <c r="H15" s="304">
        <f>'Plan Working B'!I173/10^5*12</f>
        <v>0</v>
      </c>
      <c r="I15" s="304">
        <f>'Plan Working B'!J173/10^5*12</f>
        <v>0</v>
      </c>
      <c r="J15" s="304">
        <f>'Plan Working B'!K173/10^5*12</f>
        <v>0</v>
      </c>
      <c r="K15" s="304">
        <f>'Plan Working B'!L173/10^5*12</f>
        <v>0</v>
      </c>
      <c r="L15" s="304">
        <f>'Plan Working B'!M173/10^5*12</f>
        <v>0</v>
      </c>
      <c r="M15" s="304">
        <f>'Plan Working B'!N173/10^5*12</f>
        <v>0</v>
      </c>
      <c r="N15" s="304">
        <f>'Plan Working B'!O173/10^5*12</f>
        <v>0</v>
      </c>
      <c r="O15" s="305">
        <f>'Plan Working B'!P173/10^5*12</f>
        <v>0</v>
      </c>
    </row>
    <row r="16" spans="2:15" s="277" customFormat="1" ht="17.25" customHeight="1">
      <c r="B16" s="301"/>
      <c r="C16" s="302"/>
      <c r="D16" s="326" t="e">
        <f>D15/D$4</f>
        <v>#DIV/0!</v>
      </c>
      <c r="E16" s="326" t="e">
        <f t="shared" ref="E16:O16" si="8">E15/E$4</f>
        <v>#DIV/0!</v>
      </c>
      <c r="F16" s="309" t="e">
        <f t="shared" si="8"/>
        <v>#DIV/0!</v>
      </c>
      <c r="G16" s="327" t="e">
        <f t="shared" si="8"/>
        <v>#DIV/0!</v>
      </c>
      <c r="H16" s="327" t="e">
        <f t="shared" si="8"/>
        <v>#DIV/0!</v>
      </c>
      <c r="I16" s="309" t="e">
        <f t="shared" si="8"/>
        <v>#DIV/0!</v>
      </c>
      <c r="J16" s="309" t="e">
        <f t="shared" si="8"/>
        <v>#DIV/0!</v>
      </c>
      <c r="K16" s="309" t="e">
        <f t="shared" si="8"/>
        <v>#DIV/0!</v>
      </c>
      <c r="L16" s="309" t="e">
        <f t="shared" si="8"/>
        <v>#DIV/0!</v>
      </c>
      <c r="M16" s="309" t="e">
        <f t="shared" si="8"/>
        <v>#DIV/0!</v>
      </c>
      <c r="N16" s="309" t="e">
        <f t="shared" si="8"/>
        <v>#DIV/0!</v>
      </c>
      <c r="O16" s="328" t="e">
        <f t="shared" si="8"/>
        <v>#DIV/0!</v>
      </c>
    </row>
    <row r="17" spans="2:15" s="277" customFormat="1" ht="17.25" customHeight="1">
      <c r="B17" s="301">
        <f>B15+1</f>
        <v>7</v>
      </c>
      <c r="C17" s="302" t="s">
        <v>32</v>
      </c>
      <c r="D17" s="303">
        <f>'Plan Working B'!E183/10^5*12</f>
        <v>0</v>
      </c>
      <c r="E17" s="303">
        <f>'Plan Working B'!F183/10^5*12</f>
        <v>0</v>
      </c>
      <c r="F17" s="304">
        <f>'Plan Working B'!G183/10^5*12</f>
        <v>0</v>
      </c>
      <c r="G17" s="304">
        <f>'Plan Working B'!H183/10^5*12</f>
        <v>0</v>
      </c>
      <c r="H17" s="304">
        <f>'Plan Working B'!I183/10^5*12</f>
        <v>0</v>
      </c>
      <c r="I17" s="304">
        <f>'Plan Working B'!J183/10^5*12</f>
        <v>0</v>
      </c>
      <c r="J17" s="304">
        <f>'Plan Working B'!K183/10^5*12</f>
        <v>0</v>
      </c>
      <c r="K17" s="304">
        <f>'Plan Working B'!L183/10^5*12</f>
        <v>0</v>
      </c>
      <c r="L17" s="304">
        <f>'Plan Working B'!M183/10^5*12</f>
        <v>0</v>
      </c>
      <c r="M17" s="304">
        <f>'Plan Working B'!N183/10^5*12</f>
        <v>0</v>
      </c>
      <c r="N17" s="304">
        <f>'Plan Working B'!O183/10^5*12</f>
        <v>0</v>
      </c>
      <c r="O17" s="305">
        <f>'Plan Working B'!P183/10^5*12</f>
        <v>0</v>
      </c>
    </row>
    <row r="18" spans="2:15" s="277" customFormat="1" ht="17.25" customHeight="1">
      <c r="B18" s="301"/>
      <c r="C18" s="302"/>
      <c r="D18" s="326" t="e">
        <f>D17/D$4</f>
        <v>#DIV/0!</v>
      </c>
      <c r="E18" s="326" t="e">
        <f t="shared" ref="E18:O18" si="9">E17/E$4</f>
        <v>#DIV/0!</v>
      </c>
      <c r="F18" s="309" t="e">
        <f t="shared" si="9"/>
        <v>#DIV/0!</v>
      </c>
      <c r="G18" s="327" t="e">
        <f t="shared" si="9"/>
        <v>#DIV/0!</v>
      </c>
      <c r="H18" s="327" t="e">
        <f t="shared" si="9"/>
        <v>#DIV/0!</v>
      </c>
      <c r="I18" s="309" t="e">
        <f t="shared" si="9"/>
        <v>#DIV/0!</v>
      </c>
      <c r="J18" s="309" t="e">
        <f t="shared" si="9"/>
        <v>#DIV/0!</v>
      </c>
      <c r="K18" s="309" t="e">
        <f t="shared" si="9"/>
        <v>#DIV/0!</v>
      </c>
      <c r="L18" s="309" t="e">
        <f t="shared" si="9"/>
        <v>#DIV/0!</v>
      </c>
      <c r="M18" s="309" t="e">
        <f t="shared" si="9"/>
        <v>#DIV/0!</v>
      </c>
      <c r="N18" s="309" t="e">
        <f t="shared" si="9"/>
        <v>#DIV/0!</v>
      </c>
      <c r="O18" s="328" t="e">
        <f t="shared" si="9"/>
        <v>#DIV/0!</v>
      </c>
    </row>
    <row r="19" spans="2:15" s="277" customFormat="1" ht="17.25" customHeight="1">
      <c r="B19" s="301">
        <f>B17+1</f>
        <v>8</v>
      </c>
      <c r="C19" s="302" t="s">
        <v>33</v>
      </c>
      <c r="D19" s="303">
        <f>D$4*D20</f>
        <v>0</v>
      </c>
      <c r="E19" s="303">
        <f t="shared" ref="E19:O19" si="10">E$4*E20</f>
        <v>0</v>
      </c>
      <c r="F19" s="304">
        <f t="shared" si="10"/>
        <v>0</v>
      </c>
      <c r="G19" s="304">
        <f t="shared" si="10"/>
        <v>0</v>
      </c>
      <c r="H19" s="304">
        <f t="shared" si="10"/>
        <v>0</v>
      </c>
      <c r="I19" s="304">
        <f t="shared" si="10"/>
        <v>0</v>
      </c>
      <c r="J19" s="304">
        <f t="shared" si="10"/>
        <v>0</v>
      </c>
      <c r="K19" s="304">
        <f t="shared" si="10"/>
        <v>0</v>
      </c>
      <c r="L19" s="304">
        <f t="shared" si="10"/>
        <v>0</v>
      </c>
      <c r="M19" s="304">
        <f t="shared" si="10"/>
        <v>0</v>
      </c>
      <c r="N19" s="304">
        <f t="shared" si="10"/>
        <v>0</v>
      </c>
      <c r="O19" s="305">
        <f t="shared" si="10"/>
        <v>0</v>
      </c>
    </row>
    <row r="20" spans="2:15" s="329" customFormat="1" ht="17.25" customHeight="1">
      <c r="B20" s="324"/>
      <c r="C20" s="325"/>
      <c r="D20" s="330">
        <f>'Plan Working B'!E192</f>
        <v>0</v>
      </c>
      <c r="E20" s="330">
        <f>'Plan Working B'!F192</f>
        <v>0</v>
      </c>
      <c r="F20" s="331">
        <f>'Plan Working B'!G192</f>
        <v>0</v>
      </c>
      <c r="G20" s="331">
        <f>'Plan Working B'!H192</f>
        <v>1.5E-3</v>
      </c>
      <c r="H20" s="331">
        <f>'Plan Working B'!I192</f>
        <v>1.5E-3</v>
      </c>
      <c r="I20" s="331">
        <f>'Plan Working B'!J192</f>
        <v>1.5E-3</v>
      </c>
      <c r="J20" s="331">
        <f>'Plan Working B'!K192</f>
        <v>1.5E-3</v>
      </c>
      <c r="K20" s="331">
        <f>'Plan Working B'!L192</f>
        <v>1.5E-3</v>
      </c>
      <c r="L20" s="331">
        <f>'Plan Working B'!M192</f>
        <v>1.5E-3</v>
      </c>
      <c r="M20" s="331">
        <f>'Plan Working B'!N192</f>
        <v>1.5E-3</v>
      </c>
      <c r="N20" s="331">
        <f>'Plan Working B'!O192</f>
        <v>1.5E-3</v>
      </c>
      <c r="O20" s="332">
        <f>'Plan Working B'!P192</f>
        <v>1.5E-3</v>
      </c>
    </row>
    <row r="21" spans="2:15" s="277" customFormat="1" ht="17.25" customHeight="1">
      <c r="B21" s="301">
        <f>B19+1</f>
        <v>9</v>
      </c>
      <c r="C21" s="302" t="s">
        <v>35</v>
      </c>
      <c r="D21" s="333">
        <f t="shared" ref="D21:O21" si="11">D$4*D22</f>
        <v>0</v>
      </c>
      <c r="E21" s="333">
        <f t="shared" si="11"/>
        <v>0</v>
      </c>
      <c r="F21" s="334">
        <f t="shared" si="11"/>
        <v>0</v>
      </c>
      <c r="G21" s="334">
        <f t="shared" si="11"/>
        <v>0</v>
      </c>
      <c r="H21" s="334">
        <f t="shared" si="11"/>
        <v>0</v>
      </c>
      <c r="I21" s="334">
        <f t="shared" si="11"/>
        <v>0</v>
      </c>
      <c r="J21" s="334">
        <f t="shared" si="11"/>
        <v>0</v>
      </c>
      <c r="K21" s="334">
        <f t="shared" si="11"/>
        <v>0</v>
      </c>
      <c r="L21" s="334">
        <f t="shared" si="11"/>
        <v>0</v>
      </c>
      <c r="M21" s="334">
        <f t="shared" si="11"/>
        <v>0</v>
      </c>
      <c r="N21" s="334">
        <f t="shared" si="11"/>
        <v>0</v>
      </c>
      <c r="O21" s="335">
        <f t="shared" si="11"/>
        <v>0</v>
      </c>
    </row>
    <row r="22" spans="2:15" s="277" customFormat="1" ht="17.25" customHeight="1">
      <c r="B22" s="301"/>
      <c r="C22" s="302"/>
      <c r="D22" s="330">
        <f>'Plan Working B'!E221</f>
        <v>0</v>
      </c>
      <c r="E22" s="330">
        <f>'Plan Working B'!F221</f>
        <v>0</v>
      </c>
      <c r="F22" s="331">
        <f>'Plan Working B'!G221</f>
        <v>0</v>
      </c>
      <c r="G22" s="331">
        <f>'Plan Working B'!H221</f>
        <v>0</v>
      </c>
      <c r="H22" s="331">
        <f>'Plan Working B'!I221</f>
        <v>0</v>
      </c>
      <c r="I22" s="331">
        <f>'Plan Working B'!J221</f>
        <v>0</v>
      </c>
      <c r="J22" s="331">
        <f>'Plan Working B'!K221</f>
        <v>0</v>
      </c>
      <c r="K22" s="331">
        <f>'Plan Working B'!L221</f>
        <v>0</v>
      </c>
      <c r="L22" s="331">
        <f>'Plan Working B'!M221</f>
        <v>0</v>
      </c>
      <c r="M22" s="331">
        <f>'Plan Working B'!N221</f>
        <v>0</v>
      </c>
      <c r="N22" s="331">
        <f>'Plan Working B'!O221</f>
        <v>0</v>
      </c>
      <c r="O22" s="332">
        <f>'Plan Working B'!P221</f>
        <v>0</v>
      </c>
    </row>
    <row r="23" spans="2:15" s="277" customFormat="1" ht="17.25" customHeight="1">
      <c r="B23" s="301">
        <v>10</v>
      </c>
      <c r="C23" s="302" t="s">
        <v>38</v>
      </c>
      <c r="D23" s="333">
        <f t="shared" ref="D23:O23" si="12">D$4*D24</f>
        <v>0</v>
      </c>
      <c r="E23" s="333">
        <f t="shared" si="12"/>
        <v>0</v>
      </c>
      <c r="F23" s="334">
        <f t="shared" si="12"/>
        <v>0</v>
      </c>
      <c r="G23" s="334">
        <f t="shared" si="12"/>
        <v>0</v>
      </c>
      <c r="H23" s="334">
        <f t="shared" si="12"/>
        <v>0</v>
      </c>
      <c r="I23" s="334">
        <f t="shared" si="12"/>
        <v>0</v>
      </c>
      <c r="J23" s="334">
        <f t="shared" si="12"/>
        <v>0</v>
      </c>
      <c r="K23" s="334">
        <f t="shared" si="12"/>
        <v>0</v>
      </c>
      <c r="L23" s="334">
        <f t="shared" si="12"/>
        <v>0</v>
      </c>
      <c r="M23" s="334">
        <f t="shared" si="12"/>
        <v>0</v>
      </c>
      <c r="N23" s="334">
        <f t="shared" si="12"/>
        <v>0</v>
      </c>
      <c r="O23" s="335">
        <f t="shared" si="12"/>
        <v>0</v>
      </c>
    </row>
    <row r="24" spans="2:15" s="277" customFormat="1" ht="17.25" customHeight="1">
      <c r="B24" s="301"/>
      <c r="C24" s="302"/>
      <c r="D24" s="330">
        <f>'Plan Working B'!E230</f>
        <v>0</v>
      </c>
      <c r="E24" s="330">
        <f>'Plan Working B'!F230</f>
        <v>0</v>
      </c>
      <c r="F24" s="331">
        <f>'Plan Working B'!G230</f>
        <v>0</v>
      </c>
      <c r="G24" s="331">
        <f>'Plan Working B'!H230</f>
        <v>0</v>
      </c>
      <c r="H24" s="331">
        <f>'Plan Working B'!I230</f>
        <v>0</v>
      </c>
      <c r="I24" s="331">
        <f>'Plan Working B'!J230</f>
        <v>0</v>
      </c>
      <c r="J24" s="331">
        <f>'Plan Working B'!K230</f>
        <v>0</v>
      </c>
      <c r="K24" s="331">
        <f>'Plan Working B'!L230</f>
        <v>0</v>
      </c>
      <c r="L24" s="331">
        <f>'Plan Working B'!M230</f>
        <v>0</v>
      </c>
      <c r="M24" s="331">
        <f>'Plan Working B'!N230</f>
        <v>0</v>
      </c>
      <c r="N24" s="331">
        <f>'Plan Working B'!O230</f>
        <v>0</v>
      </c>
      <c r="O24" s="332">
        <f>'Plan Working B'!P230</f>
        <v>0</v>
      </c>
    </row>
    <row r="25" spans="2:15" s="277" customFormat="1" ht="17.25" customHeight="1">
      <c r="B25" s="301">
        <f>B23+1</f>
        <v>11</v>
      </c>
      <c r="C25" s="336" t="s">
        <v>201</v>
      </c>
      <c r="D25" s="337">
        <f>D23+D21+D19+D17+D15+D13</f>
        <v>0</v>
      </c>
      <c r="E25" s="337">
        <f t="shared" ref="E25:O25" si="13">E23+E21+E19+E17+E15+E13</f>
        <v>0</v>
      </c>
      <c r="F25" s="338">
        <f t="shared" si="13"/>
        <v>0</v>
      </c>
      <c r="G25" s="338">
        <f t="shared" si="13"/>
        <v>0</v>
      </c>
      <c r="H25" s="338">
        <f t="shared" si="13"/>
        <v>0</v>
      </c>
      <c r="I25" s="338">
        <f t="shared" si="13"/>
        <v>0</v>
      </c>
      <c r="J25" s="338">
        <f t="shared" si="13"/>
        <v>0</v>
      </c>
      <c r="K25" s="338">
        <f t="shared" si="13"/>
        <v>0</v>
      </c>
      <c r="L25" s="338">
        <f t="shared" si="13"/>
        <v>0</v>
      </c>
      <c r="M25" s="338">
        <f t="shared" si="13"/>
        <v>0</v>
      </c>
      <c r="N25" s="338">
        <f t="shared" si="13"/>
        <v>0</v>
      </c>
      <c r="O25" s="339">
        <f t="shared" si="13"/>
        <v>0</v>
      </c>
    </row>
    <row r="26" spans="2:15" s="277" customFormat="1" ht="17.25" customHeight="1">
      <c r="B26" s="301"/>
      <c r="C26" s="302"/>
      <c r="D26" s="326" t="e">
        <f>D25/D$4</f>
        <v>#DIV/0!</v>
      </c>
      <c r="E26" s="326" t="e">
        <f t="shared" ref="E26:O26" si="14">E25/E$4</f>
        <v>#DIV/0!</v>
      </c>
      <c r="F26" s="309" t="e">
        <f t="shared" si="14"/>
        <v>#DIV/0!</v>
      </c>
      <c r="G26" s="327" t="e">
        <f t="shared" si="14"/>
        <v>#DIV/0!</v>
      </c>
      <c r="H26" s="327" t="e">
        <f t="shared" si="14"/>
        <v>#DIV/0!</v>
      </c>
      <c r="I26" s="309" t="e">
        <f t="shared" si="14"/>
        <v>#DIV/0!</v>
      </c>
      <c r="J26" s="309" t="e">
        <f t="shared" si="14"/>
        <v>#DIV/0!</v>
      </c>
      <c r="K26" s="309" t="e">
        <f t="shared" si="14"/>
        <v>#DIV/0!</v>
      </c>
      <c r="L26" s="309" t="e">
        <f t="shared" si="14"/>
        <v>#DIV/0!</v>
      </c>
      <c r="M26" s="309" t="e">
        <f t="shared" si="14"/>
        <v>#DIV/0!</v>
      </c>
      <c r="N26" s="309" t="e">
        <f t="shared" si="14"/>
        <v>#DIV/0!</v>
      </c>
      <c r="O26" s="328" t="e">
        <f t="shared" si="14"/>
        <v>#DIV/0!</v>
      </c>
    </row>
    <row r="27" spans="2:15" s="342" customFormat="1" ht="17.25" customHeight="1">
      <c r="B27" s="301">
        <f>B25+1</f>
        <v>12</v>
      </c>
      <c r="C27" s="274" t="s">
        <v>322</v>
      </c>
      <c r="D27" s="275">
        <f>D11-D25</f>
        <v>0</v>
      </c>
      <c r="E27" s="275">
        <f t="shared" ref="E27:O27" si="15">E11-E25</f>
        <v>0</v>
      </c>
      <c r="F27" s="340">
        <f t="shared" si="15"/>
        <v>0</v>
      </c>
      <c r="G27" s="340">
        <f t="shared" si="15"/>
        <v>0</v>
      </c>
      <c r="H27" s="340">
        <f t="shared" si="15"/>
        <v>0</v>
      </c>
      <c r="I27" s="340">
        <f t="shared" si="15"/>
        <v>0</v>
      </c>
      <c r="J27" s="340">
        <f t="shared" si="15"/>
        <v>0</v>
      </c>
      <c r="K27" s="340">
        <f t="shared" si="15"/>
        <v>0</v>
      </c>
      <c r="L27" s="340">
        <f t="shared" si="15"/>
        <v>0</v>
      </c>
      <c r="M27" s="340">
        <f t="shared" si="15"/>
        <v>0</v>
      </c>
      <c r="N27" s="340">
        <f t="shared" si="15"/>
        <v>0</v>
      </c>
      <c r="O27" s="341">
        <f t="shared" si="15"/>
        <v>0</v>
      </c>
    </row>
    <row r="28" spans="2:15" s="277" customFormat="1" ht="17.25" customHeight="1">
      <c r="B28" s="301"/>
      <c r="C28" s="302"/>
      <c r="D28" s="326" t="e">
        <f>D27/D$4</f>
        <v>#DIV/0!</v>
      </c>
      <c r="E28" s="326" t="e">
        <f t="shared" ref="E28:O28" si="16">E27/E$4</f>
        <v>#DIV/0!</v>
      </c>
      <c r="F28" s="309" t="e">
        <f t="shared" si="16"/>
        <v>#DIV/0!</v>
      </c>
      <c r="G28" s="327" t="e">
        <f t="shared" si="16"/>
        <v>#DIV/0!</v>
      </c>
      <c r="H28" s="327" t="e">
        <f t="shared" si="16"/>
        <v>#DIV/0!</v>
      </c>
      <c r="I28" s="309" t="e">
        <f t="shared" si="16"/>
        <v>#DIV/0!</v>
      </c>
      <c r="J28" s="309" t="e">
        <f t="shared" si="16"/>
        <v>#DIV/0!</v>
      </c>
      <c r="K28" s="309" t="e">
        <f t="shared" si="16"/>
        <v>#DIV/0!</v>
      </c>
      <c r="L28" s="309" t="e">
        <f t="shared" si="16"/>
        <v>#DIV/0!</v>
      </c>
      <c r="M28" s="309" t="e">
        <f t="shared" si="16"/>
        <v>#DIV/0!</v>
      </c>
      <c r="N28" s="309" t="e">
        <f t="shared" si="16"/>
        <v>#DIV/0!</v>
      </c>
      <c r="O28" s="328" t="e">
        <f t="shared" si="16"/>
        <v>#DIV/0!</v>
      </c>
    </row>
    <row r="29" spans="2:15" s="277" customFormat="1" ht="17.25" customHeight="1">
      <c r="B29" s="301">
        <f>B27+1</f>
        <v>13</v>
      </c>
      <c r="C29" s="302" t="s">
        <v>37</v>
      </c>
      <c r="D29" s="303">
        <f>'Plan Working B'!E21/7</f>
        <v>0</v>
      </c>
      <c r="E29" s="303">
        <f>D29</f>
        <v>0</v>
      </c>
      <c r="F29" s="304">
        <f t="shared" ref="F29:J29" si="17">E29</f>
        <v>0</v>
      </c>
      <c r="G29" s="304">
        <f t="shared" si="17"/>
        <v>0</v>
      </c>
      <c r="H29" s="304">
        <f t="shared" si="17"/>
        <v>0</v>
      </c>
      <c r="I29" s="304">
        <f t="shared" si="17"/>
        <v>0</v>
      </c>
      <c r="J29" s="304">
        <f t="shared" si="17"/>
        <v>0</v>
      </c>
      <c r="K29" s="304">
        <f>J29*10%</f>
        <v>0</v>
      </c>
      <c r="L29" s="304">
        <f t="shared" ref="L29:O29" si="18">K29</f>
        <v>0</v>
      </c>
      <c r="M29" s="304">
        <f t="shared" si="18"/>
        <v>0</v>
      </c>
      <c r="N29" s="304">
        <f t="shared" si="18"/>
        <v>0</v>
      </c>
      <c r="O29" s="305">
        <f t="shared" si="18"/>
        <v>0</v>
      </c>
    </row>
    <row r="30" spans="2:15" s="329" customFormat="1" ht="17.25" customHeight="1">
      <c r="B30" s="324"/>
      <c r="C30" s="325"/>
      <c r="D30" s="326" t="e">
        <f>D29/D$4</f>
        <v>#DIV/0!</v>
      </c>
      <c r="E30" s="326" t="e">
        <f t="shared" ref="E30:O30" si="19">E29/E$4</f>
        <v>#DIV/0!</v>
      </c>
      <c r="F30" s="309" t="e">
        <f t="shared" si="19"/>
        <v>#DIV/0!</v>
      </c>
      <c r="G30" s="327" t="e">
        <f t="shared" si="19"/>
        <v>#DIV/0!</v>
      </c>
      <c r="H30" s="327" t="e">
        <f t="shared" si="19"/>
        <v>#DIV/0!</v>
      </c>
      <c r="I30" s="309" t="e">
        <f t="shared" si="19"/>
        <v>#DIV/0!</v>
      </c>
      <c r="J30" s="309" t="e">
        <f t="shared" si="19"/>
        <v>#DIV/0!</v>
      </c>
      <c r="K30" s="309" t="e">
        <f t="shared" si="19"/>
        <v>#DIV/0!</v>
      </c>
      <c r="L30" s="309" t="e">
        <f t="shared" si="19"/>
        <v>#DIV/0!</v>
      </c>
      <c r="M30" s="309" t="e">
        <f t="shared" si="19"/>
        <v>#DIV/0!</v>
      </c>
      <c r="N30" s="309" t="e">
        <f t="shared" si="19"/>
        <v>#DIV/0!</v>
      </c>
      <c r="O30" s="328" t="e">
        <f t="shared" si="19"/>
        <v>#DIV/0!</v>
      </c>
    </row>
    <row r="31" spans="2:15" s="342" customFormat="1" ht="17.25" customHeight="1">
      <c r="B31" s="301">
        <f>B29+1</f>
        <v>14</v>
      </c>
      <c r="C31" s="274" t="s">
        <v>324</v>
      </c>
      <c r="D31" s="275">
        <f>D27-D29</f>
        <v>0</v>
      </c>
      <c r="E31" s="275">
        <f t="shared" ref="E31:O31" si="20">E27-E29</f>
        <v>0</v>
      </c>
      <c r="F31" s="340">
        <f t="shared" si="20"/>
        <v>0</v>
      </c>
      <c r="G31" s="340">
        <f t="shared" si="20"/>
        <v>0</v>
      </c>
      <c r="H31" s="340">
        <f t="shared" si="20"/>
        <v>0</v>
      </c>
      <c r="I31" s="340">
        <f t="shared" si="20"/>
        <v>0</v>
      </c>
      <c r="J31" s="340">
        <f t="shared" si="20"/>
        <v>0</v>
      </c>
      <c r="K31" s="340">
        <f t="shared" si="20"/>
        <v>0</v>
      </c>
      <c r="L31" s="340">
        <f t="shared" si="20"/>
        <v>0</v>
      </c>
      <c r="M31" s="340">
        <f t="shared" si="20"/>
        <v>0</v>
      </c>
      <c r="N31" s="340">
        <f t="shared" si="20"/>
        <v>0</v>
      </c>
      <c r="O31" s="341">
        <f t="shared" si="20"/>
        <v>0</v>
      </c>
    </row>
    <row r="32" spans="2:15" s="277" customFormat="1" ht="17.25" customHeight="1">
      <c r="B32" s="301"/>
      <c r="C32" s="302"/>
      <c r="D32" s="326" t="e">
        <f>D31/D$4</f>
        <v>#DIV/0!</v>
      </c>
      <c r="E32" s="326" t="e">
        <f t="shared" ref="E32:O32" si="21">E31/E$4</f>
        <v>#DIV/0!</v>
      </c>
      <c r="F32" s="309" t="e">
        <f t="shared" si="21"/>
        <v>#DIV/0!</v>
      </c>
      <c r="G32" s="327" t="e">
        <f t="shared" si="21"/>
        <v>#DIV/0!</v>
      </c>
      <c r="H32" s="327" t="e">
        <f t="shared" si="21"/>
        <v>#DIV/0!</v>
      </c>
      <c r="I32" s="309" t="e">
        <f t="shared" si="21"/>
        <v>#DIV/0!</v>
      </c>
      <c r="J32" s="309" t="e">
        <f t="shared" si="21"/>
        <v>#DIV/0!</v>
      </c>
      <c r="K32" s="309" t="e">
        <f t="shared" si="21"/>
        <v>#DIV/0!</v>
      </c>
      <c r="L32" s="309" t="e">
        <f t="shared" si="21"/>
        <v>#DIV/0!</v>
      </c>
      <c r="M32" s="309" t="e">
        <f t="shared" si="21"/>
        <v>#DIV/0!</v>
      </c>
      <c r="N32" s="309" t="e">
        <f t="shared" si="21"/>
        <v>#DIV/0!</v>
      </c>
      <c r="O32" s="328" t="e">
        <f t="shared" si="21"/>
        <v>#DIV/0!</v>
      </c>
    </row>
    <row r="33" spans="2:15" s="342" customFormat="1" ht="7.5" customHeight="1" thickBot="1">
      <c r="B33" s="343"/>
      <c r="C33" s="344"/>
      <c r="D33" s="345"/>
      <c r="E33" s="345"/>
      <c r="F33" s="346"/>
      <c r="G33" s="346"/>
      <c r="H33" s="346"/>
      <c r="I33" s="346"/>
      <c r="J33" s="346"/>
      <c r="K33" s="346"/>
      <c r="L33" s="346"/>
      <c r="M33" s="346"/>
      <c r="N33" s="346"/>
      <c r="O33" s="347"/>
    </row>
    <row r="34" spans="2:15" s="350" customFormat="1" ht="6" customHeight="1">
      <c r="B34" s="348"/>
      <c r="C34" s="349"/>
      <c r="D34" s="348"/>
      <c r="E34" s="348"/>
      <c r="F34" s="348"/>
      <c r="G34" s="348"/>
      <c r="H34" s="348"/>
      <c r="I34" s="348"/>
      <c r="J34" s="348"/>
      <c r="K34" s="348"/>
      <c r="L34" s="348"/>
      <c r="M34" s="348"/>
      <c r="N34" s="348"/>
      <c r="O34" s="348"/>
    </row>
    <row r="35" spans="2:15" ht="15" customHeight="1" thickBot="1">
      <c r="K35" s="351"/>
      <c r="L35" s="351"/>
      <c r="M35" s="351"/>
      <c r="N35" s="351"/>
      <c r="O35" s="351"/>
    </row>
    <row r="36" spans="2:15" ht="15" customHeight="1" thickBot="1">
      <c r="B36" s="354"/>
      <c r="C36" s="124" t="s">
        <v>320</v>
      </c>
      <c r="D36" s="125">
        <f>(D13+D15+D17+D29)/(D12-D20-D22-D24)/365*10^5</f>
        <v>0</v>
      </c>
      <c r="E36" s="125">
        <f t="shared" ref="E36:O36" si="22">(E13+E15+E17+E29)/(E12-E20-E22-E24)/365*10^5</f>
        <v>0</v>
      </c>
      <c r="F36" s="125">
        <f t="shared" si="22"/>
        <v>0</v>
      </c>
      <c r="G36" s="125">
        <f t="shared" si="22"/>
        <v>0</v>
      </c>
      <c r="H36" s="125">
        <f t="shared" si="22"/>
        <v>0</v>
      </c>
      <c r="I36" s="125">
        <f t="shared" si="22"/>
        <v>0</v>
      </c>
      <c r="J36" s="125">
        <f t="shared" si="22"/>
        <v>0</v>
      </c>
      <c r="K36" s="125">
        <f t="shared" si="22"/>
        <v>0</v>
      </c>
      <c r="L36" s="125">
        <f t="shared" si="22"/>
        <v>0</v>
      </c>
      <c r="M36" s="125">
        <f t="shared" si="22"/>
        <v>0</v>
      </c>
      <c r="N36" s="125">
        <f t="shared" si="22"/>
        <v>0</v>
      </c>
      <c r="O36" s="126">
        <f t="shared" si="22"/>
        <v>0</v>
      </c>
    </row>
    <row r="37" spans="2:15" ht="15" customHeight="1">
      <c r="K37" s="351"/>
      <c r="L37" s="351"/>
      <c r="M37" s="351"/>
      <c r="N37" s="351"/>
      <c r="O37" s="351"/>
    </row>
    <row r="38" spans="2:15" ht="15" customHeight="1">
      <c r="K38" s="351"/>
      <c r="L38" s="351"/>
      <c r="M38" s="351"/>
      <c r="N38" s="351"/>
      <c r="O38" s="351"/>
    </row>
    <row r="39" spans="2:15" ht="15" customHeight="1">
      <c r="K39" s="351"/>
      <c r="L39" s="351"/>
      <c r="M39" s="351"/>
      <c r="N39" s="351"/>
      <c r="O39" s="351"/>
    </row>
    <row r="40" spans="2:15" ht="15" customHeight="1">
      <c r="K40" s="351"/>
      <c r="L40" s="351"/>
      <c r="M40" s="351"/>
      <c r="N40" s="351"/>
      <c r="O40" s="351"/>
    </row>
    <row r="41" spans="2:15" ht="15" customHeight="1">
      <c r="K41" s="351"/>
      <c r="L41" s="351"/>
      <c r="M41" s="351"/>
      <c r="N41" s="351"/>
      <c r="O41" s="351"/>
    </row>
    <row r="42" spans="2:15" ht="15" customHeight="1">
      <c r="K42" s="351"/>
      <c r="L42" s="351"/>
      <c r="M42" s="351"/>
      <c r="N42" s="351"/>
      <c r="O42" s="351"/>
    </row>
    <row r="43" spans="2:15" ht="15" customHeight="1">
      <c r="K43" s="351"/>
      <c r="L43" s="351"/>
      <c r="M43" s="351"/>
      <c r="N43" s="351"/>
      <c r="O43" s="351"/>
    </row>
    <row r="44" spans="2:15" ht="15" customHeight="1">
      <c r="K44" s="351"/>
      <c r="L44" s="351"/>
      <c r="M44" s="351"/>
      <c r="N44" s="351"/>
      <c r="O44" s="351"/>
    </row>
    <row r="45" spans="2:15" ht="15" customHeight="1">
      <c r="K45" s="351"/>
      <c r="L45" s="351"/>
      <c r="M45" s="351"/>
      <c r="N45" s="351"/>
      <c r="O45" s="351"/>
    </row>
    <row r="46" spans="2:15" ht="15" customHeight="1">
      <c r="K46" s="351"/>
      <c r="L46" s="351"/>
      <c r="M46" s="351"/>
      <c r="N46" s="351"/>
      <c r="O46" s="351"/>
    </row>
  </sheetData>
  <sheetProtection selectLockedCells="1" selectUnlockedCells="1"/>
  <pageMargins left="0.196527777777778" right="0.156944444444444" top="0.35416666666666702" bottom="0.118055555555556" header="0.35416666666666702" footer="0.118055555555556"/>
  <pageSetup paperSize="9" scale="97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00B050"/>
  </sheetPr>
  <dimension ref="B3:N29"/>
  <sheetViews>
    <sheetView showGridLines="0" topLeftCell="C1" zoomScale="70" zoomScaleNormal="70" workbookViewId="0">
      <selection activeCell="G27" sqref="G26:I27"/>
    </sheetView>
  </sheetViews>
  <sheetFormatPr defaultColWidth="9.21875" defaultRowHeight="14.4"/>
  <cols>
    <col min="1" max="1" width="9.21875" style="23"/>
    <col min="2" max="2" width="27.44140625" style="23" bestFit="1" customWidth="1"/>
    <col min="3" max="3" width="83.77734375" style="23" customWidth="1"/>
    <col min="4" max="4" width="9.21875" style="23"/>
    <col min="5" max="5" width="9.44140625" style="23" bestFit="1" customWidth="1"/>
    <col min="6" max="6" width="3.77734375" style="23" customWidth="1"/>
    <col min="7" max="7" width="25.21875" style="23" bestFit="1" customWidth="1"/>
    <col min="8" max="8" width="8" style="23" customWidth="1"/>
    <col min="9" max="9" width="15.21875" style="23" bestFit="1" customWidth="1"/>
    <col min="10" max="10" width="9.21875" style="23"/>
    <col min="11" max="14" width="16.6640625" style="23" customWidth="1"/>
    <col min="15" max="16384" width="9.21875" style="23"/>
  </cols>
  <sheetData>
    <row r="3" spans="2:14">
      <c r="B3" s="21" t="s">
        <v>346</v>
      </c>
      <c r="C3" s="22"/>
      <c r="K3" s="774" t="s">
        <v>349</v>
      </c>
      <c r="L3" s="774"/>
      <c r="M3" s="774"/>
      <c r="N3" s="774"/>
    </row>
    <row r="4" spans="2:14" ht="15" customHeight="1">
      <c r="B4" s="613" t="s">
        <v>108</v>
      </c>
      <c r="C4" s="614" t="s">
        <v>39</v>
      </c>
    </row>
    <row r="5" spans="2:14" ht="36">
      <c r="B5" s="629" t="s">
        <v>40</v>
      </c>
      <c r="C5" s="630"/>
      <c r="F5" s="590" t="s">
        <v>0</v>
      </c>
      <c r="G5" s="590" t="s">
        <v>137</v>
      </c>
      <c r="H5" s="590" t="s">
        <v>116</v>
      </c>
      <c r="I5" s="591" t="s">
        <v>348</v>
      </c>
      <c r="K5" s="596" t="s">
        <v>309</v>
      </c>
      <c r="L5" s="596" t="s">
        <v>310</v>
      </c>
      <c r="M5" s="596" t="s">
        <v>311</v>
      </c>
      <c r="N5" s="596" t="s">
        <v>312</v>
      </c>
    </row>
    <row r="6" spans="2:14" ht="27.6">
      <c r="B6" s="617" t="s">
        <v>86</v>
      </c>
      <c r="C6" s="616" t="s">
        <v>85</v>
      </c>
      <c r="F6" s="592">
        <v>1</v>
      </c>
      <c r="G6" s="584" t="s">
        <v>118</v>
      </c>
      <c r="H6" s="585" t="s">
        <v>119</v>
      </c>
      <c r="I6" s="631">
        <f>INDEX($K6:$N6,MATCH('Sensitivity Analysis'!$B$6,'Assu Sum Mod B'!$K$5:$N$5))</f>
        <v>0</v>
      </c>
      <c r="K6" s="631"/>
      <c r="L6" s="611"/>
      <c r="M6" s="611"/>
      <c r="N6" s="611"/>
    </row>
    <row r="7" spans="2:14">
      <c r="B7" s="617" t="s">
        <v>84</v>
      </c>
      <c r="C7" s="616" t="s">
        <v>364</v>
      </c>
      <c r="F7" s="592">
        <f>F6+1</f>
        <v>2</v>
      </c>
      <c r="G7" s="584" t="s">
        <v>121</v>
      </c>
      <c r="H7" s="585" t="s">
        <v>122</v>
      </c>
      <c r="I7" s="598">
        <f>INDEX($K7:$N7,MATCH('Sensitivity Analysis'!$B$6,'Assu Sum Mod B'!$K$5:$N$5))</f>
        <v>0</v>
      </c>
      <c r="J7" s="24"/>
      <c r="K7" s="598"/>
      <c r="L7" s="597"/>
      <c r="M7" s="597"/>
      <c r="N7" s="597"/>
    </row>
    <row r="8" spans="2:14">
      <c r="B8" s="617" t="s">
        <v>17</v>
      </c>
      <c r="C8" s="618" t="s">
        <v>365</v>
      </c>
      <c r="F8" s="592">
        <f>F7+1</f>
        <v>3</v>
      </c>
      <c r="G8" s="584" t="s">
        <v>17</v>
      </c>
      <c r="H8" s="585" t="s">
        <v>122</v>
      </c>
      <c r="I8" s="598">
        <f>INDEX($K8:$N8,MATCH('Sensitivity Analysis'!$B$6,'Assu Sum Mod B'!$K$5:$N$5))</f>
        <v>0</v>
      </c>
      <c r="K8" s="598"/>
      <c r="L8" s="598"/>
      <c r="M8" s="598"/>
      <c r="N8" s="598"/>
    </row>
    <row r="9" spans="2:14" ht="27.6">
      <c r="B9" s="617" t="s">
        <v>87</v>
      </c>
      <c r="C9" s="618" t="s">
        <v>345</v>
      </c>
      <c r="F9" s="592">
        <f>F8+1</f>
        <v>4</v>
      </c>
      <c r="G9" s="584" t="s">
        <v>18</v>
      </c>
      <c r="H9" s="585" t="s">
        <v>303</v>
      </c>
      <c r="I9" s="598">
        <f>INDEX($K9:$N9,MATCH('Sensitivity Analysis'!$B$6,'Assu Sum Mod B'!$K$5:$N$5))</f>
        <v>0</v>
      </c>
      <c r="K9" s="598"/>
      <c r="L9" s="597"/>
      <c r="M9" s="597"/>
      <c r="N9" s="597"/>
    </row>
    <row r="10" spans="2:14">
      <c r="B10" s="619" t="s">
        <v>77</v>
      </c>
      <c r="C10" s="620" t="s">
        <v>88</v>
      </c>
      <c r="F10" s="592">
        <f t="shared" ref="F10:F28" si="0">F9+1</f>
        <v>5</v>
      </c>
      <c r="G10" s="584" t="s">
        <v>41</v>
      </c>
      <c r="H10" s="585" t="s">
        <v>42</v>
      </c>
      <c r="I10" s="599">
        <f>INDEX($K10:$N10,MATCH('Sensitivity Analysis'!$B$6,'Assu Sum Mod B'!$K$5:$N$5))</f>
        <v>0</v>
      </c>
      <c r="K10" s="599"/>
      <c r="L10" s="599"/>
      <c r="M10" s="601"/>
      <c r="N10" s="601"/>
    </row>
    <row r="11" spans="2:14">
      <c r="B11" s="619" t="s">
        <v>89</v>
      </c>
      <c r="C11" s="620" t="s">
        <v>366</v>
      </c>
      <c r="F11" s="592">
        <f t="shared" si="0"/>
        <v>6</v>
      </c>
      <c r="G11" s="584" t="s">
        <v>43</v>
      </c>
      <c r="H11" s="585" t="s">
        <v>42</v>
      </c>
      <c r="I11" s="599">
        <f>INDEX($K11:$N11,MATCH('Sensitivity Analysis'!$B$6,'Assu Sum Mod B'!$K$5:$N$5))</f>
        <v>0</v>
      </c>
      <c r="K11" s="599"/>
      <c r="L11" s="599"/>
      <c r="M11" s="599"/>
      <c r="N11" s="599"/>
    </row>
    <row r="12" spans="2:14">
      <c r="B12" s="615" t="s">
        <v>78</v>
      </c>
      <c r="C12" s="617"/>
      <c r="F12" s="592">
        <f t="shared" si="0"/>
        <v>7</v>
      </c>
      <c r="G12" s="584" t="s">
        <v>123</v>
      </c>
      <c r="H12" s="585" t="s">
        <v>124</v>
      </c>
      <c r="I12" s="598">
        <f>INDEX($K12:$N12,MATCH('Sensitivity Analysis'!$B$6,'Assu Sum Mod B'!$K$5:$N$5))</f>
        <v>0</v>
      </c>
      <c r="K12" s="598"/>
      <c r="L12" s="603"/>
      <c r="M12" s="598"/>
      <c r="N12" s="603"/>
    </row>
    <row r="13" spans="2:14" ht="27.6">
      <c r="B13" s="621" t="s">
        <v>79</v>
      </c>
      <c r="C13" s="622" t="s">
        <v>367</v>
      </c>
      <c r="F13" s="592">
        <f t="shared" si="0"/>
        <v>8</v>
      </c>
      <c r="G13" s="584" t="s">
        <v>46</v>
      </c>
      <c r="H13" s="585" t="s">
        <v>124</v>
      </c>
      <c r="I13" s="602">
        <f>INDEX($K13:$N13,MATCH('Sensitivity Analysis'!$B$6,'Assu Sum Mod B'!$K$5:$N$5))</f>
        <v>0</v>
      </c>
      <c r="K13" s="602"/>
      <c r="L13" s="604"/>
      <c r="M13" s="602"/>
      <c r="N13" s="604"/>
    </row>
    <row r="14" spans="2:14">
      <c r="B14" s="615" t="s">
        <v>80</v>
      </c>
      <c r="C14" s="617"/>
      <c r="F14" s="592">
        <f t="shared" si="0"/>
        <v>9</v>
      </c>
      <c r="G14" s="584" t="s">
        <v>32</v>
      </c>
      <c r="H14" s="585" t="s">
        <v>124</v>
      </c>
      <c r="I14" s="598">
        <f>INDEX($K14:$N14,MATCH('Sensitivity Analysis'!$B$6,'Assu Sum Mod B'!$K$5:$N$5))</f>
        <v>0</v>
      </c>
      <c r="K14" s="598"/>
      <c r="L14" s="604"/>
      <c r="M14" s="602"/>
      <c r="N14" s="604"/>
    </row>
    <row r="15" spans="2:14" ht="15" customHeight="1">
      <c r="B15" s="621" t="s">
        <v>81</v>
      </c>
      <c r="C15" s="616" t="s">
        <v>107</v>
      </c>
      <c r="F15" s="592">
        <f t="shared" si="0"/>
        <v>10</v>
      </c>
      <c r="G15" s="584" t="s">
        <v>61</v>
      </c>
      <c r="H15" s="585" t="s">
        <v>42</v>
      </c>
      <c r="I15" s="605">
        <f>INDEX($K15:$N15,MATCH('Sensitivity Analysis'!$B$6,'Assu Sum Mod B'!$K$5:$N$5))</f>
        <v>0</v>
      </c>
      <c r="K15" s="605"/>
      <c r="L15" s="605"/>
      <c r="M15" s="605"/>
      <c r="N15" s="605"/>
    </row>
    <row r="16" spans="2:14" ht="27.6">
      <c r="B16" s="621" t="s">
        <v>82</v>
      </c>
      <c r="C16" s="623" t="s">
        <v>368</v>
      </c>
      <c r="F16" s="592">
        <f t="shared" si="0"/>
        <v>11</v>
      </c>
      <c r="G16" s="584" t="s">
        <v>35</v>
      </c>
      <c r="H16" s="585" t="s">
        <v>42</v>
      </c>
      <c r="I16" s="605">
        <f>INDEX($K16:$N16,MATCH('Sensitivity Analysis'!$B$6,'Assu Sum Mod B'!$K$5:$N$5))</f>
        <v>0</v>
      </c>
      <c r="K16" s="605"/>
      <c r="L16" s="605"/>
      <c r="M16" s="605"/>
      <c r="N16" s="605"/>
    </row>
    <row r="17" spans="2:14">
      <c r="B17" s="617"/>
      <c r="C17" s="772" t="s">
        <v>362</v>
      </c>
      <c r="F17" s="592">
        <f t="shared" si="0"/>
        <v>12</v>
      </c>
      <c r="G17" s="584" t="s">
        <v>73</v>
      </c>
      <c r="H17" s="585" t="s">
        <v>42</v>
      </c>
      <c r="I17" s="605">
        <f>INDEX($K17:$N17,MATCH('Sensitivity Analysis'!$B$6,'Assu Sum Mod B'!$K$5:$N$5))</f>
        <v>0</v>
      </c>
      <c r="K17" s="605"/>
      <c r="L17" s="605"/>
      <c r="M17" s="605"/>
      <c r="N17" s="605"/>
    </row>
    <row r="18" spans="2:14">
      <c r="B18" s="624" t="s">
        <v>32</v>
      </c>
      <c r="C18" s="773"/>
      <c r="F18" s="592">
        <f t="shared" si="0"/>
        <v>13</v>
      </c>
      <c r="G18" s="584" t="s">
        <v>128</v>
      </c>
      <c r="H18" s="585" t="s">
        <v>124</v>
      </c>
      <c r="I18" s="598">
        <f>INDEX($K18:$N18,MATCH('Sensitivity Analysis'!$B$6,'Assu Sum Mod B'!$K$5:$N$5))</f>
        <v>0</v>
      </c>
      <c r="K18" s="598"/>
      <c r="L18" s="598"/>
      <c r="M18" s="598"/>
      <c r="N18" s="598"/>
    </row>
    <row r="19" spans="2:14">
      <c r="B19" s="624" t="s">
        <v>33</v>
      </c>
      <c r="C19" s="623" t="s">
        <v>34</v>
      </c>
      <c r="F19" s="592">
        <f t="shared" si="0"/>
        <v>14</v>
      </c>
      <c r="G19" s="584" t="s">
        <v>129</v>
      </c>
      <c r="H19" s="585" t="s">
        <v>120</v>
      </c>
      <c r="I19" s="598">
        <f>INDEX($K19:$N19,MATCH('Sensitivity Analysis'!$B$6,'Assu Sum Mod B'!$K$5:$N$5))</f>
        <v>0</v>
      </c>
      <c r="K19" s="598"/>
      <c r="L19" s="597"/>
      <c r="M19" s="597"/>
      <c r="N19" s="597"/>
    </row>
    <row r="20" spans="2:14" ht="27.6">
      <c r="B20" s="615" t="s">
        <v>73</v>
      </c>
      <c r="C20" s="623" t="s">
        <v>321</v>
      </c>
      <c r="F20" s="592">
        <f t="shared" si="0"/>
        <v>15</v>
      </c>
      <c r="G20" s="584" t="s">
        <v>130</v>
      </c>
      <c r="H20" s="585" t="s">
        <v>124</v>
      </c>
      <c r="I20" s="598">
        <f>INDEX($K20:$N20,MATCH('Sensitivity Analysis'!$B$6,'Assu Sum Mod B'!$K$5:$N$5))</f>
        <v>0</v>
      </c>
      <c r="J20" s="271"/>
      <c r="K20" s="598"/>
      <c r="L20" s="598"/>
      <c r="M20" s="598"/>
      <c r="N20" s="598"/>
    </row>
    <row r="21" spans="2:14" ht="15" customHeight="1">
      <c r="B21" s="777" t="s">
        <v>83</v>
      </c>
      <c r="C21" s="635" t="s">
        <v>36</v>
      </c>
      <c r="F21" s="592">
        <f t="shared" si="0"/>
        <v>16</v>
      </c>
      <c r="G21" s="584" t="s">
        <v>131</v>
      </c>
      <c r="H21" s="585" t="s">
        <v>124</v>
      </c>
      <c r="I21" s="598">
        <f>INDEX($K21:$N21,MATCH('Sensitivity Analysis'!$B$6,'Assu Sum Mod B'!$K$5:$N$5))</f>
        <v>0</v>
      </c>
      <c r="K21" s="598"/>
      <c r="L21" s="606"/>
      <c r="M21" s="606"/>
      <c r="N21" s="606"/>
    </row>
    <row r="22" spans="2:14">
      <c r="B22" s="777"/>
      <c r="C22" s="635"/>
      <c r="F22" s="592">
        <f t="shared" si="0"/>
        <v>17</v>
      </c>
      <c r="G22" s="584" t="s">
        <v>112</v>
      </c>
      <c r="H22" s="585" t="s">
        <v>127</v>
      </c>
      <c r="I22" s="598">
        <f>INDEX($K22:$N22,MATCH('Sensitivity Analysis'!$B$6,'Assu Sum Mod B'!$K$5:$N$5))</f>
        <v>0</v>
      </c>
      <c r="K22" s="598"/>
      <c r="L22" s="598"/>
      <c r="M22" s="598"/>
      <c r="N22" s="598"/>
    </row>
    <row r="23" spans="2:14" ht="15" customHeight="1">
      <c r="B23" s="626" t="s">
        <v>37</v>
      </c>
      <c r="C23" s="616" t="s">
        <v>109</v>
      </c>
      <c r="E23" s="25"/>
      <c r="F23" s="592">
        <f t="shared" si="0"/>
        <v>18</v>
      </c>
      <c r="G23" s="584" t="s">
        <v>125</v>
      </c>
      <c r="H23" s="585" t="s">
        <v>124</v>
      </c>
      <c r="I23" s="598">
        <f>INDEX($K23:$N23,MATCH('Sensitivity Analysis'!$B$6,'Assu Sum Mod B'!$K$5:$N$5))</f>
        <v>0</v>
      </c>
      <c r="K23" s="598">
        <f>K12*K24</f>
        <v>0</v>
      </c>
      <c r="L23" s="607">
        <f>L12*L24</f>
        <v>0</v>
      </c>
      <c r="M23" s="598">
        <f>M12*M24</f>
        <v>0</v>
      </c>
      <c r="N23" s="607">
        <f>N12*N24</f>
        <v>0</v>
      </c>
    </row>
    <row r="24" spans="2:14">
      <c r="B24" s="626" t="s">
        <v>111</v>
      </c>
      <c r="C24" s="616" t="s">
        <v>476</v>
      </c>
      <c r="F24" s="592">
        <f t="shared" si="0"/>
        <v>19</v>
      </c>
      <c r="G24" s="584" t="s">
        <v>126</v>
      </c>
      <c r="H24" s="585" t="s">
        <v>127</v>
      </c>
      <c r="I24" s="598">
        <f>INDEX($K24:$N24,MATCH('Sensitivity Analysis'!$B$6,'Assu Sum Mod B'!$K$5:$N$5))</f>
        <v>0</v>
      </c>
      <c r="K24" s="598"/>
      <c r="L24" s="598"/>
      <c r="M24" s="598"/>
      <c r="N24" s="598"/>
    </row>
    <row r="25" spans="2:14">
      <c r="B25" s="626" t="s">
        <v>113</v>
      </c>
      <c r="C25" s="616" t="s">
        <v>369</v>
      </c>
      <c r="F25" s="592">
        <f t="shared" si="0"/>
        <v>20</v>
      </c>
      <c r="G25" s="584" t="s">
        <v>132</v>
      </c>
      <c r="H25" s="585" t="s">
        <v>124</v>
      </c>
      <c r="I25" s="598">
        <f>INDEX($K25:$N25,MATCH('Sensitivity Analysis'!$B$6,'Assu Sum Mod B'!$K$5:$N$5))</f>
        <v>0</v>
      </c>
      <c r="K25" s="598"/>
      <c r="L25" s="606"/>
      <c r="M25" s="606"/>
      <c r="N25" s="606"/>
    </row>
    <row r="26" spans="2:14">
      <c r="B26" s="627" t="s">
        <v>338</v>
      </c>
      <c r="C26" s="628" t="s">
        <v>344</v>
      </c>
      <c r="F26" s="592">
        <f t="shared" si="0"/>
        <v>21</v>
      </c>
      <c r="G26" s="584" t="s">
        <v>133</v>
      </c>
      <c r="H26" s="585" t="s">
        <v>134</v>
      </c>
      <c r="I26" s="598">
        <f>INDEX($K26:$N26,MATCH('Sensitivity Analysis'!$B$6,'Assu Sum Mod B'!$K$5:$N$5))</f>
        <v>0</v>
      </c>
      <c r="K26" s="598"/>
      <c r="L26" s="608"/>
      <c r="M26" s="608"/>
      <c r="N26" s="608"/>
    </row>
    <row r="27" spans="2:14">
      <c r="F27" s="592">
        <f t="shared" si="0"/>
        <v>22</v>
      </c>
      <c r="G27" s="584" t="s">
        <v>135</v>
      </c>
      <c r="H27" s="585" t="s">
        <v>136</v>
      </c>
      <c r="I27" s="598">
        <f>INDEX($K27:$N27,MATCH('Sensitivity Analysis'!$B$6,'Assu Sum Mod B'!$K$5:$N$5))</f>
        <v>0</v>
      </c>
      <c r="K27" s="598"/>
      <c r="L27" s="608"/>
      <c r="M27" s="608"/>
      <c r="N27" s="608"/>
    </row>
    <row r="28" spans="2:14">
      <c r="F28" s="592">
        <f t="shared" si="0"/>
        <v>23</v>
      </c>
      <c r="G28" s="584" t="s">
        <v>306</v>
      </c>
      <c r="H28" s="585" t="s">
        <v>127</v>
      </c>
      <c r="I28" s="598">
        <f>INDEX($K28:$N28,MATCH('Sensitivity Analysis'!$B$6,'Assu Sum Mod B'!$K$5:$N$5))</f>
        <v>0</v>
      </c>
      <c r="K28" s="757"/>
      <c r="L28" s="758"/>
      <c r="M28" s="758"/>
      <c r="N28" s="758"/>
    </row>
    <row r="29" spans="2:14">
      <c r="F29" s="636">
        <v>24</v>
      </c>
      <c r="G29" s="637" t="s">
        <v>457</v>
      </c>
      <c r="H29" s="638" t="s">
        <v>241</v>
      </c>
      <c r="I29" s="632">
        <f>INDEX($K29:$N29,MATCH('Sensitivity Analysis'!$B$6,'Assu Sum Mod B'!$K$5:$N$5))</f>
        <v>0</v>
      </c>
      <c r="K29" s="759"/>
      <c r="L29" s="760"/>
      <c r="M29" s="760"/>
      <c r="N29" s="760"/>
    </row>
  </sheetData>
  <sheetProtection selectLockedCells="1"/>
  <mergeCells count="3">
    <mergeCell ref="K3:N3"/>
    <mergeCell ref="C17:C18"/>
    <mergeCell ref="B21:B2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5">
    <tabColor rgb="FF00B050"/>
  </sheetPr>
  <dimension ref="B1:R281"/>
  <sheetViews>
    <sheetView showGridLines="0" zoomScale="80" zoomScaleNormal="80" workbookViewId="0">
      <selection activeCell="D1" sqref="D1"/>
    </sheetView>
  </sheetViews>
  <sheetFormatPr defaultColWidth="9.21875" defaultRowHeight="12"/>
  <cols>
    <col min="1" max="1" width="0.77734375" style="1" customWidth="1"/>
    <col min="2" max="2" width="3.77734375" style="493" customWidth="1"/>
    <col min="3" max="3" width="27" style="1" customWidth="1"/>
    <col min="4" max="4" width="6.77734375" style="1" customWidth="1"/>
    <col min="5" max="16" width="9.21875" style="494" customWidth="1"/>
    <col min="17" max="16384" width="9.21875" style="1"/>
  </cols>
  <sheetData>
    <row r="1" spans="2:16" s="244" customFormat="1">
      <c r="B1" s="356" t="s">
        <v>177</v>
      </c>
      <c r="C1" s="356"/>
      <c r="D1" s="356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</row>
    <row r="2" spans="2:16" s="244" customFormat="1">
      <c r="B2" s="358"/>
      <c r="C2" s="356"/>
      <c r="D2" s="356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</row>
    <row r="3" spans="2:16" s="244" customFormat="1" ht="12.6" thickBot="1">
      <c r="B3" s="359" t="s">
        <v>104</v>
      </c>
      <c r="C3" s="356"/>
      <c r="D3" s="356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</row>
    <row r="4" spans="2:16" s="244" customFormat="1">
      <c r="B4" s="360" t="s">
        <v>99</v>
      </c>
      <c r="C4" s="361"/>
      <c r="D4" s="361"/>
      <c r="E4" s="533">
        <f>'Assu Sum Mod B'!I6</f>
        <v>0</v>
      </c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</row>
    <row r="5" spans="2:16" s="244" customFormat="1">
      <c r="B5" s="362" t="s">
        <v>100</v>
      </c>
      <c r="C5" s="363"/>
      <c r="D5" s="363"/>
      <c r="E5" s="534">
        <f>'Assu Sum Mod B'!I18</f>
        <v>0</v>
      </c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</row>
    <row r="6" spans="2:16" s="244" customFormat="1">
      <c r="B6" s="364" t="s">
        <v>101</v>
      </c>
      <c r="C6" s="363"/>
      <c r="D6" s="363"/>
      <c r="E6" s="534">
        <f>'Assu Sum Mod B'!I20</f>
        <v>0</v>
      </c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</row>
    <row r="7" spans="2:16" s="244" customFormat="1">
      <c r="B7" s="364" t="s">
        <v>102</v>
      </c>
      <c r="C7" s="363"/>
      <c r="D7" s="363"/>
      <c r="E7" s="534">
        <f>'Assu Sum Mod B'!I23</f>
        <v>0</v>
      </c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</row>
    <row r="8" spans="2:16" s="244" customFormat="1">
      <c r="B8" s="364" t="s">
        <v>110</v>
      </c>
      <c r="C8" s="363"/>
      <c r="D8" s="363"/>
      <c r="E8" s="534">
        <f>'Assu Sum Mod B'!I25</f>
        <v>0</v>
      </c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</row>
    <row r="9" spans="2:16" s="244" customFormat="1" ht="12.6" thickBot="1">
      <c r="B9" s="365" t="s">
        <v>103</v>
      </c>
      <c r="C9" s="366"/>
      <c r="D9" s="366"/>
      <c r="E9" s="367">
        <f>SUM(E5:E8)</f>
        <v>0</v>
      </c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</row>
    <row r="10" spans="2:16" s="244" customFormat="1">
      <c r="B10" s="358"/>
      <c r="C10" s="356"/>
      <c r="D10" s="356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</row>
    <row r="11" spans="2:16" s="244" customFormat="1">
      <c r="B11" s="358"/>
      <c r="C11" s="356"/>
      <c r="D11" s="356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</row>
    <row r="12" spans="2:16" s="244" customFormat="1" ht="12.6" thickBot="1">
      <c r="B12" s="359" t="s">
        <v>105</v>
      </c>
      <c r="C12" s="356"/>
      <c r="D12" s="356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357"/>
    </row>
    <row r="13" spans="2:16" s="244" customFormat="1">
      <c r="B13" s="368" t="s">
        <v>0</v>
      </c>
      <c r="C13" s="369" t="s">
        <v>1</v>
      </c>
      <c r="D13" s="369"/>
      <c r="E13" s="370" t="s">
        <v>3</v>
      </c>
      <c r="F13" s="370" t="s">
        <v>4</v>
      </c>
      <c r="G13" s="370" t="s">
        <v>5</v>
      </c>
      <c r="H13" s="370" t="s">
        <v>6</v>
      </c>
      <c r="I13" s="370" t="s">
        <v>7</v>
      </c>
      <c r="J13" s="370" t="s">
        <v>8</v>
      </c>
      <c r="K13" s="370" t="s">
        <v>9</v>
      </c>
      <c r="L13" s="370" t="s">
        <v>10</v>
      </c>
      <c r="M13" s="370" t="s">
        <v>11</v>
      </c>
      <c r="N13" s="370" t="s">
        <v>12</v>
      </c>
      <c r="O13" s="370" t="s">
        <v>13</v>
      </c>
      <c r="P13" s="371" t="s">
        <v>339</v>
      </c>
    </row>
    <row r="14" spans="2:16" s="244" customFormat="1">
      <c r="B14" s="372">
        <v>1</v>
      </c>
      <c r="C14" s="373" t="s">
        <v>304</v>
      </c>
      <c r="D14" s="374" t="s">
        <v>303</v>
      </c>
      <c r="E14" s="375">
        <f>E9</f>
        <v>0</v>
      </c>
      <c r="F14" s="376">
        <f>E14*(1+F15)</f>
        <v>0</v>
      </c>
      <c r="G14" s="376">
        <f t="shared" ref="G14:P14" si="0">F14*(1+G15)</f>
        <v>0</v>
      </c>
      <c r="H14" s="376">
        <f t="shared" si="0"/>
        <v>0</v>
      </c>
      <c r="I14" s="376">
        <f t="shared" si="0"/>
        <v>0</v>
      </c>
      <c r="J14" s="376">
        <f t="shared" si="0"/>
        <v>0</v>
      </c>
      <c r="K14" s="376">
        <f t="shared" si="0"/>
        <v>0</v>
      </c>
      <c r="L14" s="376">
        <f t="shared" si="0"/>
        <v>0</v>
      </c>
      <c r="M14" s="376">
        <f t="shared" si="0"/>
        <v>0</v>
      </c>
      <c r="N14" s="376">
        <f t="shared" si="0"/>
        <v>0</v>
      </c>
      <c r="O14" s="376">
        <f t="shared" si="0"/>
        <v>0</v>
      </c>
      <c r="P14" s="377">
        <f t="shared" si="0"/>
        <v>0</v>
      </c>
    </row>
    <row r="15" spans="2:16" s="244" customFormat="1">
      <c r="B15" s="378">
        <f>B14+1</f>
        <v>2</v>
      </c>
      <c r="C15" s="373" t="s">
        <v>15</v>
      </c>
      <c r="D15" s="374" t="s">
        <v>42</v>
      </c>
      <c r="E15" s="379"/>
      <c r="F15" s="499">
        <v>0.05</v>
      </c>
      <c r="G15" s="499">
        <v>0.05</v>
      </c>
      <c r="H15" s="499">
        <v>0.05</v>
      </c>
      <c r="I15" s="499">
        <v>0.05</v>
      </c>
      <c r="J15" s="499">
        <v>0.05</v>
      </c>
      <c r="K15" s="499">
        <v>0.05</v>
      </c>
      <c r="L15" s="499">
        <v>0.05</v>
      </c>
      <c r="M15" s="499">
        <v>0.05</v>
      </c>
      <c r="N15" s="499">
        <v>0.05</v>
      </c>
      <c r="O15" s="499">
        <v>0.05</v>
      </c>
      <c r="P15" s="500">
        <v>0.05</v>
      </c>
    </row>
    <row r="16" spans="2:16" s="244" customFormat="1" ht="12.6" thickBot="1">
      <c r="B16" s="358"/>
      <c r="C16" s="356"/>
      <c r="D16" s="356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 t="s">
        <v>165</v>
      </c>
    </row>
    <row r="17" spans="2:16" s="244" customFormat="1" ht="12.6" thickBot="1">
      <c r="B17" s="380"/>
      <c r="C17" s="381" t="s">
        <v>105</v>
      </c>
      <c r="D17" s="382"/>
      <c r="E17" s="383">
        <f>E14*'Rollout Plan'!K15</f>
        <v>0</v>
      </c>
      <c r="F17" s="383">
        <f>F14*'Rollout Plan'!L15</f>
        <v>0</v>
      </c>
      <c r="G17" s="383">
        <f>G14*'Rollout Plan'!M15</f>
        <v>0</v>
      </c>
      <c r="H17" s="383">
        <f>H14*'Rollout Plan'!N15</f>
        <v>0</v>
      </c>
      <c r="I17" s="383">
        <f>I14*'Rollout Plan'!O15</f>
        <v>0</v>
      </c>
      <c r="J17" s="384"/>
      <c r="K17" s="384"/>
      <c r="L17" s="384"/>
      <c r="M17" s="384"/>
      <c r="N17" s="384"/>
      <c r="O17" s="384"/>
      <c r="P17" s="385"/>
    </row>
    <row r="18" spans="2:16" s="244" customFormat="1">
      <c r="B18" s="358"/>
      <c r="C18" s="356"/>
      <c r="D18" s="356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</row>
    <row r="19" spans="2:16" s="244" customFormat="1" ht="12.6" thickBot="1">
      <c r="B19" s="359" t="s">
        <v>178</v>
      </c>
      <c r="C19" s="356"/>
      <c r="D19" s="356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357"/>
    </row>
    <row r="20" spans="2:16" s="244" customFormat="1">
      <c r="B20" s="368" t="s">
        <v>0</v>
      </c>
      <c r="C20" s="369" t="s">
        <v>1</v>
      </c>
      <c r="D20" s="369" t="s">
        <v>2</v>
      </c>
      <c r="E20" s="370" t="s">
        <v>3</v>
      </c>
      <c r="F20" s="370" t="s">
        <v>4</v>
      </c>
      <c r="G20" s="370" t="s">
        <v>5</v>
      </c>
      <c r="H20" s="370" t="s">
        <v>6</v>
      </c>
      <c r="I20" s="370" t="s">
        <v>7</v>
      </c>
      <c r="J20" s="370" t="s">
        <v>8</v>
      </c>
      <c r="K20" s="370" t="s">
        <v>9</v>
      </c>
      <c r="L20" s="370" t="s">
        <v>10</v>
      </c>
      <c r="M20" s="370" t="s">
        <v>11</v>
      </c>
      <c r="N20" s="370" t="s">
        <v>12</v>
      </c>
      <c r="O20" s="370" t="s">
        <v>13</v>
      </c>
      <c r="P20" s="371" t="s">
        <v>339</v>
      </c>
    </row>
    <row r="21" spans="2:16" s="244" customFormat="1">
      <c r="B21" s="372">
        <v>1</v>
      </c>
      <c r="C21" s="373" t="s">
        <v>106</v>
      </c>
      <c r="D21" s="374" t="s">
        <v>303</v>
      </c>
      <c r="E21" s="375">
        <f>E5+E6</f>
        <v>0</v>
      </c>
      <c r="F21" s="376">
        <f>E21*(1+F22)</f>
        <v>0</v>
      </c>
      <c r="G21" s="376">
        <f t="shared" ref="G21:P21" si="1">F21*(1+G22)</f>
        <v>0</v>
      </c>
      <c r="H21" s="376">
        <f t="shared" si="1"/>
        <v>0</v>
      </c>
      <c r="I21" s="376">
        <f t="shared" si="1"/>
        <v>0</v>
      </c>
      <c r="J21" s="376">
        <f t="shared" si="1"/>
        <v>0</v>
      </c>
      <c r="K21" s="376">
        <f t="shared" si="1"/>
        <v>0</v>
      </c>
      <c r="L21" s="376">
        <f t="shared" si="1"/>
        <v>0</v>
      </c>
      <c r="M21" s="376">
        <f t="shared" si="1"/>
        <v>0</v>
      </c>
      <c r="N21" s="376">
        <f t="shared" si="1"/>
        <v>0</v>
      </c>
      <c r="O21" s="376">
        <f t="shared" si="1"/>
        <v>0</v>
      </c>
      <c r="P21" s="377">
        <f t="shared" si="1"/>
        <v>0</v>
      </c>
    </row>
    <row r="22" spans="2:16" s="244" customFormat="1">
      <c r="B22" s="378">
        <f>B21+1</f>
        <v>2</v>
      </c>
      <c r="C22" s="373" t="s">
        <v>15</v>
      </c>
      <c r="D22" s="374" t="s">
        <v>42</v>
      </c>
      <c r="E22" s="379"/>
      <c r="F22" s="499">
        <v>0.05</v>
      </c>
      <c r="G22" s="499">
        <v>0.05</v>
      </c>
      <c r="H22" s="499">
        <v>0.05</v>
      </c>
      <c r="I22" s="499">
        <v>0.05</v>
      </c>
      <c r="J22" s="499">
        <v>0.05</v>
      </c>
      <c r="K22" s="499">
        <v>0.05</v>
      </c>
      <c r="L22" s="499">
        <v>0.05</v>
      </c>
      <c r="M22" s="499">
        <v>0.05</v>
      </c>
      <c r="N22" s="499">
        <v>0.05</v>
      </c>
      <c r="O22" s="499">
        <v>0.05</v>
      </c>
      <c r="P22" s="500">
        <v>0.05</v>
      </c>
    </row>
    <row r="23" spans="2:16" s="244" customFormat="1" ht="12.6" thickBot="1">
      <c r="B23" s="358"/>
      <c r="C23" s="356"/>
      <c r="D23" s="356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 t="s">
        <v>165</v>
      </c>
    </row>
    <row r="24" spans="2:16" s="244" customFormat="1" ht="12.6" thickBot="1">
      <c r="B24" s="380"/>
      <c r="C24" s="381" t="s">
        <v>178</v>
      </c>
      <c r="D24" s="382"/>
      <c r="E24" s="383">
        <f>E21*'Rollout Plan'!K15</f>
        <v>0</v>
      </c>
      <c r="F24" s="383">
        <f>F21*'Rollout Plan'!L15</f>
        <v>0</v>
      </c>
      <c r="G24" s="383">
        <f>G21*'Rollout Plan'!M15</f>
        <v>0</v>
      </c>
      <c r="H24" s="383">
        <f>H21*'Rollout Plan'!N15</f>
        <v>0</v>
      </c>
      <c r="I24" s="383">
        <f>I21*'Rollout Plan'!O15</f>
        <v>0</v>
      </c>
      <c r="J24" s="384"/>
      <c r="K24" s="384"/>
      <c r="L24" s="384"/>
      <c r="M24" s="384"/>
      <c r="N24" s="384"/>
      <c r="O24" s="384"/>
      <c r="P24" s="385"/>
    </row>
    <row r="25" spans="2:16" s="244" customFormat="1" ht="12.6" thickBot="1">
      <c r="B25" s="380"/>
      <c r="C25" s="381" t="s">
        <v>179</v>
      </c>
      <c r="D25" s="382"/>
      <c r="E25" s="383">
        <f>E24</f>
        <v>0</v>
      </c>
      <c r="F25" s="383">
        <f>E25+F24</f>
        <v>0</v>
      </c>
      <c r="G25" s="383">
        <f t="shared" ref="G25:I25" si="2">F25+G24</f>
        <v>0</v>
      </c>
      <c r="H25" s="383">
        <f t="shared" si="2"/>
        <v>0</v>
      </c>
      <c r="I25" s="383">
        <f t="shared" si="2"/>
        <v>0</v>
      </c>
      <c r="J25" s="384"/>
      <c r="K25" s="384"/>
      <c r="L25" s="384"/>
      <c r="M25" s="384"/>
      <c r="N25" s="384"/>
      <c r="O25" s="384"/>
      <c r="P25" s="385"/>
    </row>
    <row r="26" spans="2:16" s="244" customFormat="1">
      <c r="B26" s="358"/>
      <c r="C26" s="356"/>
      <c r="D26" s="356"/>
      <c r="E26" s="357"/>
      <c r="F26" s="357"/>
      <c r="G26" s="357"/>
      <c r="H26" s="357"/>
      <c r="I26" s="357"/>
      <c r="J26" s="357"/>
      <c r="K26" s="357"/>
      <c r="L26" s="357"/>
      <c r="M26" s="357"/>
      <c r="N26" s="357"/>
      <c r="O26" s="357"/>
      <c r="P26" s="357"/>
    </row>
    <row r="27" spans="2:16" s="244" customFormat="1" ht="12.6" thickBot="1">
      <c r="B27" s="359" t="s">
        <v>334</v>
      </c>
      <c r="C27" s="356"/>
      <c r="D27" s="356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</row>
    <row r="28" spans="2:16" s="244" customFormat="1">
      <c r="B28" s="368" t="s">
        <v>0</v>
      </c>
      <c r="C28" s="369" t="s">
        <v>1</v>
      </c>
      <c r="D28" s="369" t="s">
        <v>2</v>
      </c>
      <c r="E28" s="370" t="s">
        <v>3</v>
      </c>
      <c r="F28" s="370" t="s">
        <v>4</v>
      </c>
      <c r="G28" s="370" t="s">
        <v>5</v>
      </c>
      <c r="H28" s="370" t="s">
        <v>6</v>
      </c>
      <c r="I28" s="370" t="s">
        <v>7</v>
      </c>
      <c r="J28" s="370" t="s">
        <v>8</v>
      </c>
      <c r="K28" s="370" t="s">
        <v>9</v>
      </c>
      <c r="L28" s="370" t="s">
        <v>10</v>
      </c>
      <c r="M28" s="370" t="s">
        <v>11</v>
      </c>
      <c r="N28" s="370" t="s">
        <v>12</v>
      </c>
      <c r="O28" s="370" t="s">
        <v>13</v>
      </c>
      <c r="P28" s="371" t="s">
        <v>339</v>
      </c>
    </row>
    <row r="29" spans="2:16" s="244" customFormat="1">
      <c r="B29" s="372">
        <v>1</v>
      </c>
      <c r="C29" s="373" t="s">
        <v>106</v>
      </c>
      <c r="D29" s="374" t="s">
        <v>303</v>
      </c>
      <c r="E29" s="375">
        <v>0</v>
      </c>
      <c r="F29" s="376">
        <v>0</v>
      </c>
      <c r="G29" s="376">
        <v>0</v>
      </c>
      <c r="H29" s="376">
        <v>0</v>
      </c>
      <c r="I29" s="376">
        <v>0</v>
      </c>
      <c r="J29" s="376">
        <v>0</v>
      </c>
      <c r="K29" s="376">
        <v>0</v>
      </c>
      <c r="L29" s="376">
        <f>E21*L30</f>
        <v>0</v>
      </c>
      <c r="M29" s="376">
        <f t="shared" ref="M29:P29" si="3">F21*M30</f>
        <v>0</v>
      </c>
      <c r="N29" s="376">
        <f t="shared" si="3"/>
        <v>0</v>
      </c>
      <c r="O29" s="376">
        <f t="shared" si="3"/>
        <v>0</v>
      </c>
      <c r="P29" s="377">
        <f t="shared" si="3"/>
        <v>0</v>
      </c>
    </row>
    <row r="30" spans="2:16" s="244" customFormat="1">
      <c r="B30" s="378">
        <f>B29+1</f>
        <v>2</v>
      </c>
      <c r="C30" s="373" t="s">
        <v>335</v>
      </c>
      <c r="D30" s="374" t="s">
        <v>42</v>
      </c>
      <c r="E30" s="379"/>
      <c r="F30" s="499"/>
      <c r="G30" s="499"/>
      <c r="H30" s="499"/>
      <c r="I30" s="499"/>
      <c r="J30" s="499"/>
      <c r="K30" s="499"/>
      <c r="L30" s="499">
        <v>0.2</v>
      </c>
      <c r="M30" s="499">
        <f>L30</f>
        <v>0.2</v>
      </c>
      <c r="N30" s="499">
        <f t="shared" ref="N30:P30" si="4">M30</f>
        <v>0.2</v>
      </c>
      <c r="O30" s="499">
        <f t="shared" si="4"/>
        <v>0.2</v>
      </c>
      <c r="P30" s="500">
        <f t="shared" si="4"/>
        <v>0.2</v>
      </c>
    </row>
    <row r="31" spans="2:16" s="244" customFormat="1" ht="12.6" thickBot="1">
      <c r="B31" s="358"/>
      <c r="C31" s="356"/>
      <c r="D31" s="356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 t="s">
        <v>165</v>
      </c>
    </row>
    <row r="32" spans="2:16" s="244" customFormat="1" ht="12.6" thickBot="1">
      <c r="B32" s="380"/>
      <c r="C32" s="381" t="s">
        <v>477</v>
      </c>
      <c r="D32" s="382"/>
      <c r="E32" s="383">
        <v>0</v>
      </c>
      <c r="F32" s="383">
        <v>0</v>
      </c>
      <c r="G32" s="383">
        <v>0</v>
      </c>
      <c r="H32" s="383">
        <v>0</v>
      </c>
      <c r="I32" s="383">
        <v>0</v>
      </c>
      <c r="J32" s="383">
        <v>0</v>
      </c>
      <c r="K32" s="383">
        <v>0</v>
      </c>
      <c r="L32" s="383">
        <f>L29*'Rollout Plan'!K15</f>
        <v>0</v>
      </c>
      <c r="M32" s="383">
        <f>M29*'Rollout Plan'!L15</f>
        <v>0</v>
      </c>
      <c r="N32" s="383">
        <f>N29*'Rollout Plan'!M15</f>
        <v>0</v>
      </c>
      <c r="O32" s="383">
        <f>O29*'Rollout Plan'!N15</f>
        <v>0</v>
      </c>
      <c r="P32" s="386">
        <f>P29*'Rollout Plan'!O15</f>
        <v>0</v>
      </c>
    </row>
    <row r="33" spans="2:16" s="244" customFormat="1" ht="12.6" thickBot="1">
      <c r="B33" s="380"/>
      <c r="C33" s="381" t="s">
        <v>336</v>
      </c>
      <c r="D33" s="382"/>
      <c r="E33" s="383">
        <f>E32</f>
        <v>0</v>
      </c>
      <c r="F33" s="383">
        <f>E33+F32</f>
        <v>0</v>
      </c>
      <c r="G33" s="383">
        <f t="shared" ref="G33:P33" si="5">F33+G32</f>
        <v>0</v>
      </c>
      <c r="H33" s="383">
        <f t="shared" si="5"/>
        <v>0</v>
      </c>
      <c r="I33" s="383">
        <f t="shared" si="5"/>
        <v>0</v>
      </c>
      <c r="J33" s="383">
        <f t="shared" si="5"/>
        <v>0</v>
      </c>
      <c r="K33" s="383">
        <f t="shared" si="5"/>
        <v>0</v>
      </c>
      <c r="L33" s="383">
        <f t="shared" si="5"/>
        <v>0</v>
      </c>
      <c r="M33" s="383">
        <f t="shared" si="5"/>
        <v>0</v>
      </c>
      <c r="N33" s="383">
        <f t="shared" si="5"/>
        <v>0</v>
      </c>
      <c r="O33" s="383">
        <f t="shared" si="5"/>
        <v>0</v>
      </c>
      <c r="P33" s="386">
        <f t="shared" si="5"/>
        <v>0</v>
      </c>
    </row>
    <row r="34" spans="2:16" s="244" customFormat="1">
      <c r="B34" s="358"/>
      <c r="C34" s="356"/>
      <c r="D34" s="356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</row>
    <row r="35" spans="2:16" s="244" customFormat="1">
      <c r="B35" s="358"/>
      <c r="C35" s="356"/>
      <c r="D35" s="356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</row>
    <row r="36" spans="2:16" s="244" customFormat="1" ht="12.6" thickBot="1">
      <c r="B36" s="359" t="s">
        <v>296</v>
      </c>
      <c r="C36" s="356"/>
      <c r="D36" s="356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</row>
    <row r="37" spans="2:16" s="244" customFormat="1">
      <c r="B37" s="368" t="s">
        <v>0</v>
      </c>
      <c r="C37" s="369" t="s">
        <v>1</v>
      </c>
      <c r="D37" s="369" t="s">
        <v>2</v>
      </c>
      <c r="E37" s="370" t="s">
        <v>3</v>
      </c>
      <c r="F37" s="370" t="s">
        <v>4</v>
      </c>
      <c r="G37" s="370" t="s">
        <v>5</v>
      </c>
      <c r="H37" s="370" t="s">
        <v>6</v>
      </c>
      <c r="I37" s="370" t="s">
        <v>7</v>
      </c>
      <c r="J37" s="370" t="s">
        <v>8</v>
      </c>
      <c r="K37" s="370" t="s">
        <v>9</v>
      </c>
      <c r="L37" s="370" t="s">
        <v>10</v>
      </c>
      <c r="M37" s="370" t="s">
        <v>11</v>
      </c>
      <c r="N37" s="370" t="s">
        <v>12</v>
      </c>
      <c r="O37" s="370" t="s">
        <v>13</v>
      </c>
      <c r="P37" s="371" t="s">
        <v>339</v>
      </c>
    </row>
    <row r="38" spans="2:16" s="244" customFormat="1">
      <c r="B38" s="372">
        <v>1</v>
      </c>
      <c r="C38" s="373" t="s">
        <v>106</v>
      </c>
      <c r="D38" s="374" t="s">
        <v>303</v>
      </c>
      <c r="E38" s="375">
        <f>E8</f>
        <v>0</v>
      </c>
      <c r="F38" s="376">
        <f>E38*(1+F39)</f>
        <v>0</v>
      </c>
      <c r="G38" s="376">
        <f t="shared" ref="G38:P38" si="6">F38*(1+G39)</f>
        <v>0</v>
      </c>
      <c r="H38" s="376">
        <f t="shared" si="6"/>
        <v>0</v>
      </c>
      <c r="I38" s="376">
        <f t="shared" si="6"/>
        <v>0</v>
      </c>
      <c r="J38" s="376">
        <f t="shared" si="6"/>
        <v>0</v>
      </c>
      <c r="K38" s="376">
        <f t="shared" si="6"/>
        <v>0</v>
      </c>
      <c r="L38" s="376">
        <f t="shared" si="6"/>
        <v>0</v>
      </c>
      <c r="M38" s="376">
        <f t="shared" si="6"/>
        <v>0</v>
      </c>
      <c r="N38" s="376">
        <f t="shared" si="6"/>
        <v>0</v>
      </c>
      <c r="O38" s="376">
        <f t="shared" si="6"/>
        <v>0</v>
      </c>
      <c r="P38" s="377">
        <f t="shared" si="6"/>
        <v>0</v>
      </c>
    </row>
    <row r="39" spans="2:16" s="244" customFormat="1">
      <c r="B39" s="378">
        <f>B38+1</f>
        <v>2</v>
      </c>
      <c r="C39" s="373" t="s">
        <v>15</v>
      </c>
      <c r="D39" s="374" t="s">
        <v>42</v>
      </c>
      <c r="E39" s="379"/>
      <c r="F39" s="499">
        <v>0.05</v>
      </c>
      <c r="G39" s="499">
        <f>F39</f>
        <v>0.05</v>
      </c>
      <c r="H39" s="499">
        <f t="shared" ref="H39:P39" si="7">G39</f>
        <v>0.05</v>
      </c>
      <c r="I39" s="499">
        <f t="shared" si="7"/>
        <v>0.05</v>
      </c>
      <c r="J39" s="499">
        <f t="shared" si="7"/>
        <v>0.05</v>
      </c>
      <c r="K39" s="499">
        <f t="shared" si="7"/>
        <v>0.05</v>
      </c>
      <c r="L39" s="499">
        <f t="shared" si="7"/>
        <v>0.05</v>
      </c>
      <c r="M39" s="499">
        <f t="shared" si="7"/>
        <v>0.05</v>
      </c>
      <c r="N39" s="499">
        <f t="shared" si="7"/>
        <v>0.05</v>
      </c>
      <c r="O39" s="499">
        <f t="shared" si="7"/>
        <v>0.05</v>
      </c>
      <c r="P39" s="500">
        <f t="shared" si="7"/>
        <v>0.05</v>
      </c>
    </row>
    <row r="40" spans="2:16" s="244" customFormat="1" ht="12.6" thickBot="1">
      <c r="B40" s="358"/>
      <c r="C40" s="356"/>
      <c r="D40" s="356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 t="s">
        <v>165</v>
      </c>
    </row>
    <row r="41" spans="2:16" s="244" customFormat="1" ht="12.6" thickBot="1">
      <c r="B41" s="380"/>
      <c r="C41" s="381" t="s">
        <v>296</v>
      </c>
      <c r="D41" s="382"/>
      <c r="E41" s="383">
        <f>E38*'Rollout Plan'!K15</f>
        <v>0</v>
      </c>
      <c r="F41" s="383">
        <f>F38*'Rollout Plan'!L15</f>
        <v>0</v>
      </c>
      <c r="G41" s="383">
        <f>G38*'Rollout Plan'!M15</f>
        <v>0</v>
      </c>
      <c r="H41" s="383">
        <f>H38*'Rollout Plan'!N15</f>
        <v>0</v>
      </c>
      <c r="I41" s="383">
        <f>I38*'Rollout Plan'!O15</f>
        <v>0</v>
      </c>
      <c r="J41" s="384"/>
      <c r="K41" s="384"/>
      <c r="L41" s="384"/>
      <c r="M41" s="384"/>
      <c r="N41" s="384"/>
      <c r="O41" s="384"/>
      <c r="P41" s="385"/>
    </row>
    <row r="42" spans="2:16" s="244" customFormat="1" ht="12.6" thickBot="1">
      <c r="B42" s="380"/>
      <c r="C42" s="381" t="s">
        <v>299</v>
      </c>
      <c r="D42" s="382"/>
      <c r="E42" s="383">
        <f>E41</f>
        <v>0</v>
      </c>
      <c r="F42" s="383">
        <f>E42+F41</f>
        <v>0</v>
      </c>
      <c r="G42" s="383">
        <f t="shared" ref="G42:I42" si="8">F42+G41</f>
        <v>0</v>
      </c>
      <c r="H42" s="383">
        <f t="shared" si="8"/>
        <v>0</v>
      </c>
      <c r="I42" s="383">
        <f t="shared" si="8"/>
        <v>0</v>
      </c>
      <c r="J42" s="384"/>
      <c r="K42" s="384"/>
      <c r="L42" s="384"/>
      <c r="M42" s="384"/>
      <c r="N42" s="384"/>
      <c r="O42" s="384"/>
      <c r="P42" s="385"/>
    </row>
    <row r="43" spans="2:16" s="244" customFormat="1">
      <c r="B43" s="358"/>
      <c r="C43" s="356"/>
      <c r="D43" s="356"/>
      <c r="E43" s="357"/>
      <c r="F43" s="357"/>
      <c r="G43" s="357"/>
      <c r="H43" s="357"/>
      <c r="I43" s="357"/>
      <c r="J43" s="357"/>
      <c r="K43" s="357"/>
      <c r="L43" s="357"/>
      <c r="M43" s="357"/>
      <c r="N43" s="357"/>
      <c r="O43" s="357"/>
      <c r="P43" s="357"/>
    </row>
    <row r="44" spans="2:16" s="244" customFormat="1">
      <c r="B44" s="358"/>
      <c r="C44" s="356"/>
      <c r="D44" s="356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</row>
    <row r="45" spans="2:16" s="244" customFormat="1" ht="12.6" thickBot="1">
      <c r="B45" s="359" t="s">
        <v>297</v>
      </c>
      <c r="C45" s="356"/>
      <c r="D45" s="356"/>
      <c r="E45" s="357"/>
      <c r="F45" s="357"/>
      <c r="G45" s="357"/>
      <c r="H45" s="357"/>
      <c r="I45" s="357"/>
      <c r="J45" s="357"/>
      <c r="K45" s="357"/>
      <c r="L45" s="357"/>
      <c r="M45" s="357"/>
      <c r="N45" s="357"/>
      <c r="O45" s="357"/>
      <c r="P45" s="357"/>
    </row>
    <row r="46" spans="2:16" s="244" customFormat="1">
      <c r="B46" s="368" t="s">
        <v>0</v>
      </c>
      <c r="C46" s="369" t="s">
        <v>1</v>
      </c>
      <c r="D46" s="369" t="s">
        <v>2</v>
      </c>
      <c r="E46" s="370" t="s">
        <v>3</v>
      </c>
      <c r="F46" s="370" t="s">
        <v>4</v>
      </c>
      <c r="G46" s="370" t="s">
        <v>5</v>
      </c>
      <c r="H46" s="370" t="s">
        <v>6</v>
      </c>
      <c r="I46" s="370" t="s">
        <v>7</v>
      </c>
      <c r="J46" s="370" t="s">
        <v>8</v>
      </c>
      <c r="K46" s="370" t="s">
        <v>9</v>
      </c>
      <c r="L46" s="370" t="s">
        <v>10</v>
      </c>
      <c r="M46" s="370" t="s">
        <v>11</v>
      </c>
      <c r="N46" s="370" t="s">
        <v>12</v>
      </c>
      <c r="O46" s="370" t="s">
        <v>13</v>
      </c>
      <c r="P46" s="371" t="s">
        <v>339</v>
      </c>
    </row>
    <row r="47" spans="2:16" s="244" customFormat="1">
      <c r="B47" s="372">
        <v>1</v>
      </c>
      <c r="C47" s="373" t="s">
        <v>106</v>
      </c>
      <c r="D47" s="374" t="s">
        <v>303</v>
      </c>
      <c r="E47" s="375">
        <f>E7</f>
        <v>0</v>
      </c>
      <c r="F47" s="376">
        <f>E47*(1+F48)</f>
        <v>0</v>
      </c>
      <c r="G47" s="376">
        <f t="shared" ref="G47:P47" si="9">F47*(1+G48)</f>
        <v>0</v>
      </c>
      <c r="H47" s="376">
        <f t="shared" si="9"/>
        <v>0</v>
      </c>
      <c r="I47" s="376">
        <f t="shared" si="9"/>
        <v>0</v>
      </c>
      <c r="J47" s="376">
        <f t="shared" si="9"/>
        <v>0</v>
      </c>
      <c r="K47" s="376">
        <f t="shared" si="9"/>
        <v>0</v>
      </c>
      <c r="L47" s="376">
        <f t="shared" si="9"/>
        <v>0</v>
      </c>
      <c r="M47" s="376">
        <f t="shared" si="9"/>
        <v>0</v>
      </c>
      <c r="N47" s="376">
        <f t="shared" si="9"/>
        <v>0</v>
      </c>
      <c r="O47" s="376">
        <f t="shared" si="9"/>
        <v>0</v>
      </c>
      <c r="P47" s="377">
        <f t="shared" si="9"/>
        <v>0</v>
      </c>
    </row>
    <row r="48" spans="2:16" s="244" customFormat="1">
      <c r="B48" s="378">
        <f>B47+1</f>
        <v>2</v>
      </c>
      <c r="C48" s="373" t="s">
        <v>15</v>
      </c>
      <c r="D48" s="374" t="s">
        <v>42</v>
      </c>
      <c r="E48" s="379"/>
      <c r="F48" s="499">
        <f>F142</f>
        <v>0.05</v>
      </c>
      <c r="G48" s="499">
        <f t="shared" ref="G48:P48" si="10">G142</f>
        <v>0.05</v>
      </c>
      <c r="H48" s="499">
        <f t="shared" si="10"/>
        <v>0.05</v>
      </c>
      <c r="I48" s="499">
        <f t="shared" si="10"/>
        <v>0.05</v>
      </c>
      <c r="J48" s="499">
        <f t="shared" si="10"/>
        <v>0.05</v>
      </c>
      <c r="K48" s="499">
        <f t="shared" si="10"/>
        <v>0.05</v>
      </c>
      <c r="L48" s="499">
        <f t="shared" si="10"/>
        <v>0.05</v>
      </c>
      <c r="M48" s="499">
        <f t="shared" si="10"/>
        <v>0.05</v>
      </c>
      <c r="N48" s="499">
        <f t="shared" si="10"/>
        <v>0.05</v>
      </c>
      <c r="O48" s="499">
        <f t="shared" si="10"/>
        <v>0.05</v>
      </c>
      <c r="P48" s="500">
        <f t="shared" si="10"/>
        <v>0.05</v>
      </c>
    </row>
    <row r="49" spans="2:16" s="244" customFormat="1" ht="12.6" thickBot="1">
      <c r="B49" s="358"/>
      <c r="C49" s="356"/>
      <c r="D49" s="356"/>
      <c r="E49" s="357"/>
      <c r="F49" s="357"/>
      <c r="G49" s="357"/>
      <c r="H49" s="357"/>
      <c r="I49" s="357"/>
      <c r="J49" s="357"/>
      <c r="K49" s="357"/>
      <c r="L49" s="357"/>
      <c r="M49" s="357"/>
      <c r="N49" s="357"/>
      <c r="O49" s="357"/>
      <c r="P49" s="357" t="s">
        <v>165</v>
      </c>
    </row>
    <row r="50" spans="2:16" s="244" customFormat="1" ht="12.6" thickBot="1">
      <c r="B50" s="380"/>
      <c r="C50" s="381" t="s">
        <v>297</v>
      </c>
      <c r="D50" s="382"/>
      <c r="E50" s="383">
        <f>E47*'Rollout Plan'!K15</f>
        <v>0</v>
      </c>
      <c r="F50" s="383">
        <f>F47*'Rollout Plan'!L15</f>
        <v>0</v>
      </c>
      <c r="G50" s="383">
        <f>G47*'Rollout Plan'!M15</f>
        <v>0</v>
      </c>
      <c r="H50" s="383">
        <f>H47*'Rollout Plan'!N15</f>
        <v>0</v>
      </c>
      <c r="I50" s="383">
        <f>I47*'Rollout Plan'!O15</f>
        <v>0</v>
      </c>
      <c r="J50" s="384"/>
      <c r="K50" s="384"/>
      <c r="L50" s="384"/>
      <c r="M50" s="384"/>
      <c r="N50" s="384"/>
      <c r="O50" s="384"/>
      <c r="P50" s="385"/>
    </row>
    <row r="51" spans="2:16" s="244" customFormat="1" ht="12.6" thickBot="1">
      <c r="B51" s="380"/>
      <c r="C51" s="381" t="s">
        <v>298</v>
      </c>
      <c r="D51" s="382"/>
      <c r="E51" s="383">
        <f>E50</f>
        <v>0</v>
      </c>
      <c r="F51" s="383">
        <f>E51+F50</f>
        <v>0</v>
      </c>
      <c r="G51" s="383">
        <f t="shared" ref="G51:I51" si="11">F51+G50</f>
        <v>0</v>
      </c>
      <c r="H51" s="383">
        <f t="shared" si="11"/>
        <v>0</v>
      </c>
      <c r="I51" s="383">
        <f t="shared" si="11"/>
        <v>0</v>
      </c>
      <c r="J51" s="384"/>
      <c r="K51" s="384"/>
      <c r="L51" s="384"/>
      <c r="M51" s="384"/>
      <c r="N51" s="384"/>
      <c r="O51" s="384"/>
      <c r="P51" s="385"/>
    </row>
    <row r="52" spans="2:16" s="244" customFormat="1">
      <c r="B52" s="358"/>
      <c r="C52" s="356"/>
      <c r="D52" s="356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</row>
    <row r="53" spans="2:16" s="244" customFormat="1" ht="12.6" thickBot="1">
      <c r="B53" s="387" t="s">
        <v>112</v>
      </c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</row>
    <row r="54" spans="2:16" s="244" customFormat="1">
      <c r="B54" s="368" t="s">
        <v>0</v>
      </c>
      <c r="C54" s="369" t="s">
        <v>1</v>
      </c>
      <c r="D54" s="369"/>
      <c r="E54" s="370" t="s">
        <v>3</v>
      </c>
      <c r="F54" s="370" t="s">
        <v>4</v>
      </c>
      <c r="G54" s="370" t="s">
        <v>5</v>
      </c>
      <c r="H54" s="370" t="s">
        <v>6</v>
      </c>
      <c r="I54" s="370" t="s">
        <v>7</v>
      </c>
      <c r="J54" s="370" t="s">
        <v>8</v>
      </c>
      <c r="K54" s="370" t="s">
        <v>9</v>
      </c>
      <c r="L54" s="370" t="s">
        <v>10</v>
      </c>
      <c r="M54" s="370" t="s">
        <v>11</v>
      </c>
      <c r="N54" s="370" t="s">
        <v>12</v>
      </c>
      <c r="O54" s="370" t="s">
        <v>13</v>
      </c>
      <c r="P54" s="371" t="s">
        <v>339</v>
      </c>
    </row>
    <row r="55" spans="2:16" s="244" customFormat="1" ht="12.6" thickBot="1">
      <c r="B55" s="388">
        <v>1</v>
      </c>
      <c r="C55" s="389" t="s">
        <v>115</v>
      </c>
      <c r="D55" s="390">
        <f>'Assu Sum Mod B'!I22</f>
        <v>0</v>
      </c>
      <c r="E55" s="391">
        <f>E71*(E101-E111)/10^5*$D$55</f>
        <v>0</v>
      </c>
      <c r="F55" s="391">
        <f t="shared" ref="F55:P55" si="12">F71*(F101-F111)/10^5*$D$55</f>
        <v>0</v>
      </c>
      <c r="G55" s="391">
        <f t="shared" si="12"/>
        <v>0</v>
      </c>
      <c r="H55" s="391">
        <f t="shared" si="12"/>
        <v>0</v>
      </c>
      <c r="I55" s="391">
        <f t="shared" si="12"/>
        <v>0</v>
      </c>
      <c r="J55" s="391">
        <f t="shared" si="12"/>
        <v>0</v>
      </c>
      <c r="K55" s="391">
        <f t="shared" si="12"/>
        <v>0</v>
      </c>
      <c r="L55" s="391">
        <f t="shared" si="12"/>
        <v>0</v>
      </c>
      <c r="M55" s="391">
        <f t="shared" si="12"/>
        <v>0</v>
      </c>
      <c r="N55" s="391">
        <f t="shared" si="12"/>
        <v>0</v>
      </c>
      <c r="O55" s="391">
        <f t="shared" si="12"/>
        <v>0</v>
      </c>
      <c r="P55" s="392">
        <f t="shared" si="12"/>
        <v>0</v>
      </c>
    </row>
    <row r="56" spans="2:16" s="244" customFormat="1" ht="12.6" thickBot="1">
      <c r="B56" s="358"/>
      <c r="C56" s="356"/>
      <c r="D56" s="356"/>
      <c r="E56" s="357"/>
      <c r="F56" s="357"/>
      <c r="G56" s="357"/>
      <c r="H56" s="357"/>
      <c r="I56" s="357"/>
      <c r="J56" s="357"/>
      <c r="K56" s="357"/>
      <c r="L56" s="357"/>
      <c r="M56" s="357"/>
      <c r="N56" s="357"/>
      <c r="O56" s="357"/>
      <c r="P56" s="357" t="s">
        <v>165</v>
      </c>
    </row>
    <row r="57" spans="2:16" s="244" customFormat="1" ht="12.6" thickBot="1">
      <c r="B57" s="380"/>
      <c r="C57" s="381" t="s">
        <v>114</v>
      </c>
      <c r="D57" s="382"/>
      <c r="E57" s="383">
        <f>E55*'Rollout Plan'!K15</f>
        <v>0</v>
      </c>
      <c r="F57" s="383">
        <f>F55*'Rollout Plan'!L15</f>
        <v>0</v>
      </c>
      <c r="G57" s="383">
        <f>G55*'Rollout Plan'!M15</f>
        <v>0</v>
      </c>
      <c r="H57" s="383">
        <f>H55*'Rollout Plan'!N15</f>
        <v>0</v>
      </c>
      <c r="I57" s="383">
        <f>IFERROR(SUM($E$57:H57)/H84*I84-SUM($E$57:H57),0)</f>
        <v>0</v>
      </c>
      <c r="J57" s="383">
        <f>IFERROR(SUM($E$57:I57)/I84*J84-SUM($E$57:I57),0)</f>
        <v>0</v>
      </c>
      <c r="K57" s="383">
        <f>IFERROR(SUM($E$57:J57)/J84*K84-SUM($E$57:J57),0)</f>
        <v>0</v>
      </c>
      <c r="L57" s="383">
        <f>IFERROR(SUM($E$57:K57)/K84*L84-SUM($E$57:K57),0)</f>
        <v>0</v>
      </c>
      <c r="M57" s="383">
        <f>IFERROR(SUM($E$57:L57)/L84*M84-SUM($E$57:L57),0)</f>
        <v>0</v>
      </c>
      <c r="N57" s="383">
        <f>IFERROR(SUM($E$57:M57)/M84*N84-SUM($E$57:M57),0)</f>
        <v>0</v>
      </c>
      <c r="O57" s="383">
        <f>IFERROR(SUM($E$57:N57)/N84*O84-SUM($E$57:N57),0)</f>
        <v>0</v>
      </c>
      <c r="P57" s="386">
        <f>IFERROR(SUM($E$57:O57)/O84*P84-SUM($E$57:O57),0)</f>
        <v>0</v>
      </c>
    </row>
    <row r="58" spans="2:16" s="244" customFormat="1">
      <c r="B58" s="358"/>
      <c r="C58" s="356"/>
      <c r="D58" s="356"/>
      <c r="E58" s="357"/>
      <c r="F58" s="357"/>
      <c r="G58" s="357"/>
      <c r="H58" s="357"/>
      <c r="I58" s="357"/>
      <c r="J58" s="357"/>
      <c r="K58" s="357"/>
      <c r="L58" s="357"/>
      <c r="M58" s="357"/>
      <c r="N58" s="357"/>
      <c r="O58" s="357"/>
      <c r="P58" s="357"/>
    </row>
    <row r="59" spans="2:16" s="244" customFormat="1" ht="12.6" thickBot="1">
      <c r="B59" s="358"/>
      <c r="C59" s="356"/>
      <c r="D59" s="356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57"/>
      <c r="P59" s="357" t="s">
        <v>165</v>
      </c>
    </row>
    <row r="60" spans="2:16" s="244" customFormat="1" ht="12.6" thickBot="1">
      <c r="B60" s="380"/>
      <c r="C60" s="381" t="s">
        <v>191</v>
      </c>
      <c r="D60" s="382"/>
      <c r="E60" s="383">
        <f>E17+E57</f>
        <v>0</v>
      </c>
      <c r="F60" s="383">
        <f t="shared" ref="F60:P60" si="13">F17+F57+E60</f>
        <v>0</v>
      </c>
      <c r="G60" s="383">
        <f t="shared" si="13"/>
        <v>0</v>
      </c>
      <c r="H60" s="383">
        <f t="shared" si="13"/>
        <v>0</v>
      </c>
      <c r="I60" s="383">
        <f t="shared" si="13"/>
        <v>0</v>
      </c>
      <c r="J60" s="383">
        <f t="shared" si="13"/>
        <v>0</v>
      </c>
      <c r="K60" s="383">
        <f t="shared" si="13"/>
        <v>0</v>
      </c>
      <c r="L60" s="383">
        <f t="shared" si="13"/>
        <v>0</v>
      </c>
      <c r="M60" s="383">
        <f t="shared" si="13"/>
        <v>0</v>
      </c>
      <c r="N60" s="383">
        <f t="shared" si="13"/>
        <v>0</v>
      </c>
      <c r="O60" s="383">
        <f t="shared" si="13"/>
        <v>0</v>
      </c>
      <c r="P60" s="386">
        <f t="shared" si="13"/>
        <v>0</v>
      </c>
    </row>
    <row r="61" spans="2:16" s="244" customFormat="1">
      <c r="B61" s="358"/>
      <c r="C61" s="356"/>
      <c r="D61" s="356"/>
      <c r="E61" s="357"/>
      <c r="F61" s="357"/>
      <c r="G61" s="357"/>
      <c r="H61" s="357"/>
      <c r="I61" s="357"/>
      <c r="J61" s="357"/>
      <c r="K61" s="357"/>
      <c r="L61" s="357"/>
      <c r="M61" s="357"/>
      <c r="N61" s="357"/>
      <c r="O61" s="357"/>
      <c r="P61" s="357"/>
    </row>
    <row r="62" spans="2:16" s="244" customFormat="1">
      <c r="B62" s="358"/>
      <c r="C62" s="356"/>
      <c r="D62" s="356"/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</row>
    <row r="63" spans="2:16" s="244" customFormat="1" ht="12.6" thickBot="1">
      <c r="B63" s="393" t="s">
        <v>40</v>
      </c>
      <c r="C63" s="356"/>
      <c r="D63" s="356"/>
      <c r="E63" s="357"/>
      <c r="F63" s="357"/>
      <c r="G63" s="357"/>
      <c r="H63" s="357"/>
      <c r="I63" s="357"/>
      <c r="J63" s="357"/>
      <c r="K63" s="357"/>
      <c r="L63" s="357"/>
      <c r="M63" s="357"/>
      <c r="N63" s="357"/>
      <c r="O63" s="357"/>
      <c r="P63" s="357"/>
    </row>
    <row r="64" spans="2:16" s="244" customFormat="1">
      <c r="B64" s="368" t="s">
        <v>0</v>
      </c>
      <c r="C64" s="369" t="s">
        <v>1</v>
      </c>
      <c r="D64" s="369" t="s">
        <v>2</v>
      </c>
      <c r="E64" s="370" t="s">
        <v>3</v>
      </c>
      <c r="F64" s="370" t="s">
        <v>4</v>
      </c>
      <c r="G64" s="370" t="s">
        <v>5</v>
      </c>
      <c r="H64" s="370" t="s">
        <v>6</v>
      </c>
      <c r="I64" s="370" t="s">
        <v>7</v>
      </c>
      <c r="J64" s="370" t="s">
        <v>8</v>
      </c>
      <c r="K64" s="370" t="s">
        <v>9</v>
      </c>
      <c r="L64" s="370" t="s">
        <v>10</v>
      </c>
      <c r="M64" s="370" t="s">
        <v>11</v>
      </c>
      <c r="N64" s="370" t="s">
        <v>12</v>
      </c>
      <c r="O64" s="370" t="s">
        <v>13</v>
      </c>
      <c r="P64" s="371" t="s">
        <v>339</v>
      </c>
    </row>
    <row r="65" spans="2:18" s="396" customFormat="1">
      <c r="B65" s="372">
        <v>1</v>
      </c>
      <c r="C65" s="394" t="s">
        <v>14</v>
      </c>
      <c r="D65" s="374" t="s">
        <v>305</v>
      </c>
      <c r="E65" s="395">
        <f>'Assu Sum Mod B'!I7</f>
        <v>0</v>
      </c>
      <c r="F65" s="376">
        <f>E65*(1+F66)</f>
        <v>0</v>
      </c>
      <c r="G65" s="376">
        <f t="shared" ref="G65:P65" si="14">F65*(1+G66)</f>
        <v>0</v>
      </c>
      <c r="H65" s="376">
        <f t="shared" si="14"/>
        <v>0</v>
      </c>
      <c r="I65" s="376">
        <f t="shared" si="14"/>
        <v>0</v>
      </c>
      <c r="J65" s="376">
        <f t="shared" si="14"/>
        <v>0</v>
      </c>
      <c r="K65" s="376">
        <f t="shared" si="14"/>
        <v>0</v>
      </c>
      <c r="L65" s="376">
        <f t="shared" si="14"/>
        <v>0</v>
      </c>
      <c r="M65" s="376">
        <f t="shared" si="14"/>
        <v>0</v>
      </c>
      <c r="N65" s="376">
        <f t="shared" si="14"/>
        <v>0</v>
      </c>
      <c r="O65" s="376">
        <f t="shared" si="14"/>
        <v>0</v>
      </c>
      <c r="P65" s="377">
        <f t="shared" si="14"/>
        <v>0</v>
      </c>
    </row>
    <row r="66" spans="2:18" s="244" customFormat="1">
      <c r="B66" s="378">
        <f>B65+1</f>
        <v>2</v>
      </c>
      <c r="C66" s="373" t="s">
        <v>15</v>
      </c>
      <c r="D66" s="374" t="s">
        <v>42</v>
      </c>
      <c r="E66" s="379"/>
      <c r="F66" s="499">
        <v>0.15</v>
      </c>
      <c r="G66" s="499">
        <v>7.0000000000000007E-2</v>
      </c>
      <c r="H66" s="499">
        <v>0.05</v>
      </c>
      <c r="I66" s="499">
        <v>0.04</v>
      </c>
      <c r="J66" s="499">
        <v>0.04</v>
      </c>
      <c r="K66" s="499">
        <v>0.04</v>
      </c>
      <c r="L66" s="499">
        <v>0.04</v>
      </c>
      <c r="M66" s="499">
        <v>0.04</v>
      </c>
      <c r="N66" s="499">
        <v>0.04</v>
      </c>
      <c r="O66" s="499">
        <v>0.04</v>
      </c>
      <c r="P66" s="500">
        <v>0.04</v>
      </c>
    </row>
    <row r="67" spans="2:18" s="396" customFormat="1">
      <c r="B67" s="372">
        <f t="shared" ref="B67:B82" si="15">B66+1</f>
        <v>3</v>
      </c>
      <c r="C67" s="394" t="s">
        <v>16</v>
      </c>
      <c r="D67" s="374" t="s">
        <v>303</v>
      </c>
      <c r="E67" s="376">
        <f>E68*E69</f>
        <v>0</v>
      </c>
      <c r="F67" s="376">
        <f t="shared" ref="F67:P67" si="16">F68*F69</f>
        <v>0</v>
      </c>
      <c r="G67" s="376">
        <f t="shared" si="16"/>
        <v>0</v>
      </c>
      <c r="H67" s="376">
        <f t="shared" si="16"/>
        <v>0</v>
      </c>
      <c r="I67" s="376">
        <f t="shared" si="16"/>
        <v>0</v>
      </c>
      <c r="J67" s="376">
        <f t="shared" si="16"/>
        <v>0</v>
      </c>
      <c r="K67" s="376">
        <f t="shared" si="16"/>
        <v>0</v>
      </c>
      <c r="L67" s="376">
        <f t="shared" si="16"/>
        <v>0</v>
      </c>
      <c r="M67" s="376">
        <f t="shared" si="16"/>
        <v>0</v>
      </c>
      <c r="N67" s="376">
        <f t="shared" si="16"/>
        <v>0</v>
      </c>
      <c r="O67" s="376">
        <f t="shared" si="16"/>
        <v>0</v>
      </c>
      <c r="P67" s="377">
        <f t="shared" si="16"/>
        <v>0</v>
      </c>
    </row>
    <row r="68" spans="2:18" s="244" customFormat="1">
      <c r="B68" s="378">
        <f t="shared" si="15"/>
        <v>4</v>
      </c>
      <c r="C68" s="373" t="s">
        <v>17</v>
      </c>
      <c r="D68" s="374" t="s">
        <v>305</v>
      </c>
      <c r="E68" s="397">
        <f>'Assu Sum Mod B'!I8</f>
        <v>0</v>
      </c>
      <c r="F68" s="398">
        <f>E68</f>
        <v>0</v>
      </c>
      <c r="G68" s="398">
        <f t="shared" ref="G68:P68" si="17">F68</f>
        <v>0</v>
      </c>
      <c r="H68" s="398">
        <f t="shared" si="17"/>
        <v>0</v>
      </c>
      <c r="I68" s="398">
        <f t="shared" si="17"/>
        <v>0</v>
      </c>
      <c r="J68" s="398">
        <f t="shared" si="17"/>
        <v>0</v>
      </c>
      <c r="K68" s="399">
        <f t="shared" si="17"/>
        <v>0</v>
      </c>
      <c r="L68" s="399">
        <f t="shared" si="17"/>
        <v>0</v>
      </c>
      <c r="M68" s="399">
        <f t="shared" si="17"/>
        <v>0</v>
      </c>
      <c r="N68" s="399">
        <f t="shared" si="17"/>
        <v>0</v>
      </c>
      <c r="O68" s="399">
        <f t="shared" si="17"/>
        <v>0</v>
      </c>
      <c r="P68" s="400">
        <f t="shared" si="17"/>
        <v>0</v>
      </c>
    </row>
    <row r="69" spans="2:18" s="396" customFormat="1">
      <c r="B69" s="401">
        <f t="shared" si="15"/>
        <v>5</v>
      </c>
      <c r="C69" s="402" t="s">
        <v>18</v>
      </c>
      <c r="D69" s="403">
        <f>'Assu Sum Mod B'!I9</f>
        <v>0</v>
      </c>
      <c r="E69" s="404">
        <f>D69*'Sensitivity Analysis'!J13</f>
        <v>0</v>
      </c>
      <c r="F69" s="404">
        <f>E69*(1+F70)</f>
        <v>0</v>
      </c>
      <c r="G69" s="404">
        <f>F69*(1+G70)</f>
        <v>0</v>
      </c>
      <c r="H69" s="404">
        <f>G69*(1+H70)</f>
        <v>0</v>
      </c>
      <c r="I69" s="404">
        <f t="shared" ref="I69:P69" si="18">H69*(1+I70)</f>
        <v>0</v>
      </c>
      <c r="J69" s="404">
        <f t="shared" si="18"/>
        <v>0</v>
      </c>
      <c r="K69" s="404">
        <f t="shared" si="18"/>
        <v>0</v>
      </c>
      <c r="L69" s="404">
        <f t="shared" si="18"/>
        <v>0</v>
      </c>
      <c r="M69" s="404">
        <f t="shared" si="18"/>
        <v>0</v>
      </c>
      <c r="N69" s="404">
        <f t="shared" si="18"/>
        <v>0</v>
      </c>
      <c r="O69" s="404">
        <f t="shared" si="18"/>
        <v>0</v>
      </c>
      <c r="P69" s="405">
        <f t="shared" si="18"/>
        <v>0</v>
      </c>
    </row>
    <row r="70" spans="2:18" s="244" customFormat="1">
      <c r="B70" s="378">
        <f t="shared" si="15"/>
        <v>6</v>
      </c>
      <c r="C70" s="373" t="s">
        <v>15</v>
      </c>
      <c r="D70" s="374" t="s">
        <v>42</v>
      </c>
      <c r="E70" s="406"/>
      <c r="F70" s="501">
        <v>0.08</v>
      </c>
      <c r="G70" s="501">
        <v>0.08</v>
      </c>
      <c r="H70" s="501">
        <v>7.0000000000000007E-2</v>
      </c>
      <c r="I70" s="501">
        <v>7.0000000000000007E-2</v>
      </c>
      <c r="J70" s="501">
        <v>0.06</v>
      </c>
      <c r="K70" s="501">
        <v>0.06</v>
      </c>
      <c r="L70" s="501">
        <v>0.06</v>
      </c>
      <c r="M70" s="501">
        <v>0.06</v>
      </c>
      <c r="N70" s="501">
        <v>0.06</v>
      </c>
      <c r="O70" s="501">
        <v>0.06</v>
      </c>
      <c r="P70" s="502">
        <v>0.06</v>
      </c>
    </row>
    <row r="71" spans="2:18" s="396" customFormat="1" ht="12.6" thickBot="1">
      <c r="B71" s="407">
        <f t="shared" si="15"/>
        <v>7</v>
      </c>
      <c r="C71" s="408" t="s">
        <v>341</v>
      </c>
      <c r="D71" s="409" t="s">
        <v>303</v>
      </c>
      <c r="E71" s="410">
        <f t="shared" ref="E71:P71" si="19">E65*E67</f>
        <v>0</v>
      </c>
      <c r="F71" s="411">
        <f t="shared" si="19"/>
        <v>0</v>
      </c>
      <c r="G71" s="411">
        <f t="shared" si="19"/>
        <v>0</v>
      </c>
      <c r="H71" s="411">
        <f t="shared" si="19"/>
        <v>0</v>
      </c>
      <c r="I71" s="411">
        <f t="shared" si="19"/>
        <v>0</v>
      </c>
      <c r="J71" s="411">
        <f t="shared" si="19"/>
        <v>0</v>
      </c>
      <c r="K71" s="411">
        <f t="shared" si="19"/>
        <v>0</v>
      </c>
      <c r="L71" s="411">
        <f t="shared" si="19"/>
        <v>0</v>
      </c>
      <c r="M71" s="411">
        <f t="shared" si="19"/>
        <v>0</v>
      </c>
      <c r="N71" s="411">
        <f t="shared" si="19"/>
        <v>0</v>
      </c>
      <c r="O71" s="411">
        <f t="shared" si="19"/>
        <v>0</v>
      </c>
      <c r="P71" s="412">
        <f t="shared" si="19"/>
        <v>0</v>
      </c>
      <c r="R71" s="396" t="e">
        <f>'P&amp;L'!D46*365/10^5*E279</f>
        <v>#DIV/0!</v>
      </c>
    </row>
    <row r="72" spans="2:18" s="396" customFormat="1" ht="12.6" thickBot="1">
      <c r="B72" s="413"/>
      <c r="C72" s="414" t="s">
        <v>138</v>
      </c>
      <c r="D72" s="415"/>
      <c r="E72" s="414"/>
      <c r="F72" s="416" t="e">
        <f>F71/E71-1</f>
        <v>#DIV/0!</v>
      </c>
      <c r="G72" s="416" t="e">
        <f t="shared" ref="G72:P72" si="20">G71/F71-1</f>
        <v>#DIV/0!</v>
      </c>
      <c r="H72" s="416" t="e">
        <f t="shared" si="20"/>
        <v>#DIV/0!</v>
      </c>
      <c r="I72" s="416" t="e">
        <f t="shared" si="20"/>
        <v>#DIV/0!</v>
      </c>
      <c r="J72" s="416" t="e">
        <f t="shared" si="20"/>
        <v>#DIV/0!</v>
      </c>
      <c r="K72" s="416" t="e">
        <f t="shared" si="20"/>
        <v>#DIV/0!</v>
      </c>
      <c r="L72" s="416" t="e">
        <f t="shared" si="20"/>
        <v>#DIV/0!</v>
      </c>
      <c r="M72" s="416" t="e">
        <f t="shared" si="20"/>
        <v>#DIV/0!</v>
      </c>
      <c r="N72" s="416" t="e">
        <f t="shared" si="20"/>
        <v>#DIV/0!</v>
      </c>
      <c r="O72" s="416" t="e">
        <f t="shared" si="20"/>
        <v>#DIV/0!</v>
      </c>
      <c r="P72" s="417" t="e">
        <f t="shared" si="20"/>
        <v>#DIV/0!</v>
      </c>
    </row>
    <row r="73" spans="2:18" s="396" customFormat="1">
      <c r="B73" s="418"/>
      <c r="C73" s="419" t="s">
        <v>342</v>
      </c>
      <c r="D73" s="369"/>
      <c r="E73" s="419"/>
      <c r="F73" s="370" t="s">
        <v>4</v>
      </c>
      <c r="G73" s="370" t="s">
        <v>5</v>
      </c>
      <c r="H73" s="370" t="s">
        <v>6</v>
      </c>
      <c r="I73" s="370" t="s">
        <v>7</v>
      </c>
      <c r="J73" s="370" t="s">
        <v>8</v>
      </c>
      <c r="K73" s="370" t="s">
        <v>9</v>
      </c>
      <c r="L73" s="370" t="s">
        <v>10</v>
      </c>
      <c r="M73" s="370" t="s">
        <v>11</v>
      </c>
      <c r="N73" s="370" t="s">
        <v>12</v>
      </c>
      <c r="O73" s="370" t="s">
        <v>13</v>
      </c>
      <c r="P73" s="371" t="s">
        <v>339</v>
      </c>
    </row>
    <row r="74" spans="2:18" s="396" customFormat="1">
      <c r="B74" s="378">
        <f>B71+1</f>
        <v>8</v>
      </c>
      <c r="C74" s="373" t="s">
        <v>20</v>
      </c>
      <c r="D74" s="374" t="s">
        <v>303</v>
      </c>
      <c r="E74" s="420" t="s">
        <v>3</v>
      </c>
      <c r="F74" s="421">
        <f>E68*F69*E65</f>
        <v>0</v>
      </c>
      <c r="G74" s="375">
        <f>F68*G69*F65</f>
        <v>0</v>
      </c>
      <c r="H74" s="375">
        <f t="shared" ref="H74:P74" si="21">G68*H69*G65</f>
        <v>0</v>
      </c>
      <c r="I74" s="375">
        <f t="shared" si="21"/>
        <v>0</v>
      </c>
      <c r="J74" s="375">
        <f t="shared" si="21"/>
        <v>0</v>
      </c>
      <c r="K74" s="375">
        <f t="shared" si="21"/>
        <v>0</v>
      </c>
      <c r="L74" s="375">
        <f t="shared" si="21"/>
        <v>0</v>
      </c>
      <c r="M74" s="375">
        <f t="shared" si="21"/>
        <v>0</v>
      </c>
      <c r="N74" s="375">
        <f t="shared" si="21"/>
        <v>0</v>
      </c>
      <c r="O74" s="375">
        <f t="shared" si="21"/>
        <v>0</v>
      </c>
      <c r="P74" s="422">
        <f t="shared" si="21"/>
        <v>0</v>
      </c>
    </row>
    <row r="75" spans="2:18" s="396" customFormat="1">
      <c r="B75" s="378">
        <f t="shared" si="15"/>
        <v>9</v>
      </c>
      <c r="C75" s="373" t="s">
        <v>21</v>
      </c>
      <c r="D75" s="374" t="s">
        <v>303</v>
      </c>
      <c r="E75" s="375"/>
      <c r="F75" s="420" t="s">
        <v>3</v>
      </c>
      <c r="G75" s="421">
        <f>E68*G69*E65</f>
        <v>0</v>
      </c>
      <c r="H75" s="375">
        <f t="shared" ref="H75:P75" si="22">F68*H69*F65</f>
        <v>0</v>
      </c>
      <c r="I75" s="375">
        <f t="shared" si="22"/>
        <v>0</v>
      </c>
      <c r="J75" s="375">
        <f t="shared" si="22"/>
        <v>0</v>
      </c>
      <c r="K75" s="375">
        <f t="shared" si="22"/>
        <v>0</v>
      </c>
      <c r="L75" s="375">
        <f t="shared" si="22"/>
        <v>0</v>
      </c>
      <c r="M75" s="375">
        <f t="shared" si="22"/>
        <v>0</v>
      </c>
      <c r="N75" s="375">
        <f t="shared" si="22"/>
        <v>0</v>
      </c>
      <c r="O75" s="375">
        <f t="shared" si="22"/>
        <v>0</v>
      </c>
      <c r="P75" s="422">
        <f t="shared" si="22"/>
        <v>0</v>
      </c>
    </row>
    <row r="76" spans="2:18" s="396" customFormat="1">
      <c r="B76" s="378">
        <f t="shared" si="15"/>
        <v>10</v>
      </c>
      <c r="C76" s="373" t="s">
        <v>22</v>
      </c>
      <c r="D76" s="374" t="s">
        <v>303</v>
      </c>
      <c r="E76" s="375"/>
      <c r="F76" s="423"/>
      <c r="G76" s="420" t="s">
        <v>3</v>
      </c>
      <c r="H76" s="421">
        <f>E68*H69*E65</f>
        <v>0</v>
      </c>
      <c r="I76" s="375">
        <f t="shared" ref="I76:P76" si="23">F68*I69*F65</f>
        <v>0</v>
      </c>
      <c r="J76" s="375">
        <f t="shared" si="23"/>
        <v>0</v>
      </c>
      <c r="K76" s="375">
        <f t="shared" si="23"/>
        <v>0</v>
      </c>
      <c r="L76" s="375">
        <f t="shared" si="23"/>
        <v>0</v>
      </c>
      <c r="M76" s="375">
        <f t="shared" si="23"/>
        <v>0</v>
      </c>
      <c r="N76" s="375">
        <f t="shared" si="23"/>
        <v>0</v>
      </c>
      <c r="O76" s="375">
        <f t="shared" si="23"/>
        <v>0</v>
      </c>
      <c r="P76" s="422">
        <f t="shared" si="23"/>
        <v>0</v>
      </c>
    </row>
    <row r="77" spans="2:18" s="396" customFormat="1">
      <c r="B77" s="378">
        <f t="shared" si="15"/>
        <v>11</v>
      </c>
      <c r="C77" s="373" t="s">
        <v>23</v>
      </c>
      <c r="D77" s="374" t="s">
        <v>303</v>
      </c>
      <c r="E77" s="375"/>
      <c r="F77" s="375"/>
      <c r="G77" s="423"/>
      <c r="H77" s="420" t="s">
        <v>3</v>
      </c>
      <c r="I77" s="421">
        <f>E68*I69*E65</f>
        <v>0</v>
      </c>
      <c r="J77" s="375">
        <f t="shared" ref="J77:P77" si="24">F68*J69*F65</f>
        <v>0</v>
      </c>
      <c r="K77" s="375">
        <f t="shared" si="24"/>
        <v>0</v>
      </c>
      <c r="L77" s="375">
        <f t="shared" si="24"/>
        <v>0</v>
      </c>
      <c r="M77" s="375">
        <f t="shared" si="24"/>
        <v>0</v>
      </c>
      <c r="N77" s="375">
        <f t="shared" si="24"/>
        <v>0</v>
      </c>
      <c r="O77" s="375">
        <f t="shared" si="24"/>
        <v>0</v>
      </c>
      <c r="P77" s="422">
        <f t="shared" si="24"/>
        <v>0</v>
      </c>
    </row>
    <row r="78" spans="2:18" s="396" customFormat="1">
      <c r="B78" s="378">
        <f t="shared" si="15"/>
        <v>12</v>
      </c>
      <c r="C78" s="373" t="s">
        <v>24</v>
      </c>
      <c r="D78" s="374" t="s">
        <v>303</v>
      </c>
      <c r="E78" s="375"/>
      <c r="F78" s="375"/>
      <c r="G78" s="375"/>
      <c r="H78" s="423"/>
      <c r="I78" s="420" t="s">
        <v>3</v>
      </c>
      <c r="J78" s="421">
        <f>E68*J69*E65</f>
        <v>0</v>
      </c>
      <c r="K78" s="375">
        <f t="shared" ref="K78:P78" si="25">F68*K69*F65</f>
        <v>0</v>
      </c>
      <c r="L78" s="375">
        <f t="shared" si="25"/>
        <v>0</v>
      </c>
      <c r="M78" s="375">
        <f t="shared" si="25"/>
        <v>0</v>
      </c>
      <c r="N78" s="375">
        <f t="shared" si="25"/>
        <v>0</v>
      </c>
      <c r="O78" s="375">
        <f t="shared" si="25"/>
        <v>0</v>
      </c>
      <c r="P78" s="422">
        <f t="shared" si="25"/>
        <v>0</v>
      </c>
    </row>
    <row r="79" spans="2:18" s="396" customFormat="1">
      <c r="B79" s="378">
        <f t="shared" si="15"/>
        <v>13</v>
      </c>
      <c r="C79" s="373" t="s">
        <v>25</v>
      </c>
      <c r="D79" s="374" t="s">
        <v>303</v>
      </c>
      <c r="E79" s="375"/>
      <c r="F79" s="375"/>
      <c r="G79" s="375"/>
      <c r="H79" s="375"/>
      <c r="I79" s="423"/>
      <c r="J79" s="420" t="s">
        <v>3</v>
      </c>
      <c r="K79" s="421">
        <f>E68*K69*E65</f>
        <v>0</v>
      </c>
      <c r="L79" s="375">
        <f t="shared" ref="L79:P79" si="26">F68*L69*F65</f>
        <v>0</v>
      </c>
      <c r="M79" s="375">
        <f t="shared" si="26"/>
        <v>0</v>
      </c>
      <c r="N79" s="375">
        <f t="shared" si="26"/>
        <v>0</v>
      </c>
      <c r="O79" s="375">
        <f t="shared" si="26"/>
        <v>0</v>
      </c>
      <c r="P79" s="422">
        <f t="shared" si="26"/>
        <v>0</v>
      </c>
    </row>
    <row r="80" spans="2:18" s="396" customFormat="1">
      <c r="B80" s="378">
        <f t="shared" si="15"/>
        <v>14</v>
      </c>
      <c r="C80" s="373" t="s">
        <v>26</v>
      </c>
      <c r="D80" s="374" t="s">
        <v>303</v>
      </c>
      <c r="E80" s="375"/>
      <c r="F80" s="375"/>
      <c r="G80" s="375"/>
      <c r="H80" s="375"/>
      <c r="I80" s="375"/>
      <c r="J80" s="423"/>
      <c r="K80" s="420" t="s">
        <v>3</v>
      </c>
      <c r="L80" s="421">
        <f>E68*L69*E65</f>
        <v>0</v>
      </c>
      <c r="M80" s="375">
        <f t="shared" ref="M80:P80" si="27">F68*M69*F65</f>
        <v>0</v>
      </c>
      <c r="N80" s="375">
        <f t="shared" si="27"/>
        <v>0</v>
      </c>
      <c r="O80" s="375">
        <f t="shared" si="27"/>
        <v>0</v>
      </c>
      <c r="P80" s="422">
        <f t="shared" si="27"/>
        <v>0</v>
      </c>
    </row>
    <row r="81" spans="2:16" s="396" customFormat="1">
      <c r="B81" s="378">
        <f t="shared" si="15"/>
        <v>15</v>
      </c>
      <c r="C81" s="373" t="s">
        <v>27</v>
      </c>
      <c r="D81" s="374" t="s">
        <v>303</v>
      </c>
      <c r="E81" s="375"/>
      <c r="F81" s="375"/>
      <c r="G81" s="375"/>
      <c r="H81" s="375"/>
      <c r="I81" s="375"/>
      <c r="J81" s="375"/>
      <c r="K81" s="423"/>
      <c r="L81" s="420" t="s">
        <v>3</v>
      </c>
      <c r="M81" s="421">
        <f>E68*M69*E65</f>
        <v>0</v>
      </c>
      <c r="N81" s="375">
        <f t="shared" ref="N81:P81" si="28">F68*N69*F65</f>
        <v>0</v>
      </c>
      <c r="O81" s="375">
        <f t="shared" si="28"/>
        <v>0</v>
      </c>
      <c r="P81" s="422">
        <f t="shared" si="28"/>
        <v>0</v>
      </c>
    </row>
    <row r="82" spans="2:16" s="396" customFormat="1" ht="12.6" thickBot="1">
      <c r="B82" s="388">
        <f t="shared" si="15"/>
        <v>16</v>
      </c>
      <c r="C82" s="389" t="s">
        <v>28</v>
      </c>
      <c r="D82" s="424" t="s">
        <v>303</v>
      </c>
      <c r="E82" s="391"/>
      <c r="F82" s="391"/>
      <c r="G82" s="391"/>
      <c r="H82" s="391"/>
      <c r="I82" s="391"/>
      <c r="J82" s="391"/>
      <c r="K82" s="391"/>
      <c r="L82" s="425"/>
      <c r="M82" s="426" t="s">
        <v>3</v>
      </c>
      <c r="N82" s="427">
        <f>E68*N69*E65</f>
        <v>0</v>
      </c>
      <c r="O82" s="427">
        <f>F68*O69*F65</f>
        <v>0</v>
      </c>
      <c r="P82" s="392">
        <f>G68*P69*G65</f>
        <v>0</v>
      </c>
    </row>
    <row r="83" spans="2:16" s="244" customFormat="1" ht="12.6" thickBot="1">
      <c r="B83" s="257"/>
      <c r="E83" s="357"/>
      <c r="F83" s="357"/>
      <c r="G83" s="357"/>
      <c r="H83" s="357"/>
      <c r="I83" s="357"/>
      <c r="J83" s="357"/>
      <c r="K83" s="357"/>
      <c r="L83" s="357"/>
      <c r="M83" s="357"/>
      <c r="N83" s="357"/>
      <c r="O83" s="357"/>
      <c r="P83" s="357" t="s">
        <v>165</v>
      </c>
    </row>
    <row r="84" spans="2:16" s="244" customFormat="1" ht="12.6" thickBot="1">
      <c r="B84" s="380"/>
      <c r="C84" s="381" t="s">
        <v>40</v>
      </c>
      <c r="D84" s="382"/>
      <c r="E84" s="428">
        <f>SUM(E85:E94)</f>
        <v>0</v>
      </c>
      <c r="F84" s="428" t="e">
        <f t="shared" ref="F84:P84" si="29">SUM(F85:F94)</f>
        <v>#DIV/0!</v>
      </c>
      <c r="G84" s="428" t="e">
        <f t="shared" si="29"/>
        <v>#DIV/0!</v>
      </c>
      <c r="H84" s="428" t="e">
        <f t="shared" si="29"/>
        <v>#DIV/0!</v>
      </c>
      <c r="I84" s="428" t="e">
        <f t="shared" si="29"/>
        <v>#DIV/0!</v>
      </c>
      <c r="J84" s="428" t="e">
        <f t="shared" si="29"/>
        <v>#DIV/0!</v>
      </c>
      <c r="K84" s="428" t="e">
        <f t="shared" si="29"/>
        <v>#DIV/0!</v>
      </c>
      <c r="L84" s="428" t="e">
        <f t="shared" si="29"/>
        <v>#DIV/0!</v>
      </c>
      <c r="M84" s="428" t="e">
        <f t="shared" si="29"/>
        <v>#DIV/0!</v>
      </c>
      <c r="N84" s="428" t="e">
        <f t="shared" si="29"/>
        <v>#DIV/0!</v>
      </c>
      <c r="O84" s="428" t="e">
        <f t="shared" si="29"/>
        <v>#DIV/0!</v>
      </c>
      <c r="P84" s="429" t="e">
        <f t="shared" si="29"/>
        <v>#DIV/0!</v>
      </c>
    </row>
    <row r="85" spans="2:16" s="244" customFormat="1">
      <c r="B85" s="430">
        <f t="shared" ref="B85:B94" si="30">B84+1</f>
        <v>1</v>
      </c>
      <c r="C85" s="431" t="s">
        <v>19</v>
      </c>
      <c r="D85" s="432" t="s">
        <v>303</v>
      </c>
      <c r="E85" s="433">
        <f t="shared" ref="E85:P85" si="31">E71*E269*12/10^5</f>
        <v>0</v>
      </c>
      <c r="F85" s="434" t="e">
        <f>F71*F269*12/10^5</f>
        <v>#DIV/0!</v>
      </c>
      <c r="G85" s="434" t="e">
        <f t="shared" si="31"/>
        <v>#DIV/0!</v>
      </c>
      <c r="H85" s="434" t="e">
        <f t="shared" si="31"/>
        <v>#DIV/0!</v>
      </c>
      <c r="I85" s="434" t="e">
        <f t="shared" si="31"/>
        <v>#DIV/0!</v>
      </c>
      <c r="J85" s="434" t="e">
        <f t="shared" si="31"/>
        <v>#DIV/0!</v>
      </c>
      <c r="K85" s="434" t="e">
        <f t="shared" si="31"/>
        <v>#DIV/0!</v>
      </c>
      <c r="L85" s="434" t="e">
        <f t="shared" si="31"/>
        <v>#DIV/0!</v>
      </c>
      <c r="M85" s="434" t="e">
        <f t="shared" si="31"/>
        <v>#DIV/0!</v>
      </c>
      <c r="N85" s="434" t="e">
        <f t="shared" si="31"/>
        <v>#DIV/0!</v>
      </c>
      <c r="O85" s="434" t="e">
        <f t="shared" si="31"/>
        <v>#DIV/0!</v>
      </c>
      <c r="P85" s="435" t="e">
        <f t="shared" si="31"/>
        <v>#DIV/0!</v>
      </c>
    </row>
    <row r="86" spans="2:16" s="244" customFormat="1">
      <c r="B86" s="378">
        <f>B85+1</f>
        <v>2</v>
      </c>
      <c r="C86" s="373" t="s">
        <v>20</v>
      </c>
      <c r="D86" s="374" t="s">
        <v>303</v>
      </c>
      <c r="E86" s="410"/>
      <c r="F86" s="411">
        <f t="shared" ref="F86:P91" si="32">F74*F270*12/10^5</f>
        <v>0</v>
      </c>
      <c r="G86" s="411" t="e">
        <f>G74*G270*12/10^5</f>
        <v>#DIV/0!</v>
      </c>
      <c r="H86" s="411" t="e">
        <f t="shared" si="32"/>
        <v>#DIV/0!</v>
      </c>
      <c r="I86" s="411" t="e">
        <f t="shared" si="32"/>
        <v>#DIV/0!</v>
      </c>
      <c r="J86" s="411" t="e">
        <f t="shared" si="32"/>
        <v>#DIV/0!</v>
      </c>
      <c r="K86" s="411" t="e">
        <f t="shared" si="32"/>
        <v>#DIV/0!</v>
      </c>
      <c r="L86" s="411" t="e">
        <f t="shared" si="32"/>
        <v>#DIV/0!</v>
      </c>
      <c r="M86" s="411" t="e">
        <f t="shared" si="32"/>
        <v>#DIV/0!</v>
      </c>
      <c r="N86" s="411" t="e">
        <f t="shared" si="32"/>
        <v>#DIV/0!</v>
      </c>
      <c r="O86" s="411" t="e">
        <f t="shared" si="32"/>
        <v>#DIV/0!</v>
      </c>
      <c r="P86" s="412" t="e">
        <f t="shared" si="32"/>
        <v>#DIV/0!</v>
      </c>
    </row>
    <row r="87" spans="2:16" s="244" customFormat="1">
      <c r="B87" s="378">
        <f t="shared" si="30"/>
        <v>3</v>
      </c>
      <c r="C87" s="373" t="s">
        <v>21</v>
      </c>
      <c r="D87" s="374" t="s">
        <v>303</v>
      </c>
      <c r="E87" s="410"/>
      <c r="F87" s="411"/>
      <c r="G87" s="411">
        <f t="shared" si="32"/>
        <v>0</v>
      </c>
      <c r="H87" s="411" t="e">
        <f t="shared" si="32"/>
        <v>#DIV/0!</v>
      </c>
      <c r="I87" s="411" t="e">
        <f t="shared" si="32"/>
        <v>#DIV/0!</v>
      </c>
      <c r="J87" s="411" t="e">
        <f t="shared" si="32"/>
        <v>#DIV/0!</v>
      </c>
      <c r="K87" s="411" t="e">
        <f t="shared" si="32"/>
        <v>#DIV/0!</v>
      </c>
      <c r="L87" s="411" t="e">
        <f t="shared" si="32"/>
        <v>#DIV/0!</v>
      </c>
      <c r="M87" s="411" t="e">
        <f t="shared" si="32"/>
        <v>#DIV/0!</v>
      </c>
      <c r="N87" s="411" t="e">
        <f t="shared" si="32"/>
        <v>#DIV/0!</v>
      </c>
      <c r="O87" s="411" t="e">
        <f t="shared" si="32"/>
        <v>#DIV/0!</v>
      </c>
      <c r="P87" s="412" t="e">
        <f t="shared" si="32"/>
        <v>#DIV/0!</v>
      </c>
    </row>
    <row r="88" spans="2:16" s="244" customFormat="1">
      <c r="B88" s="378">
        <f t="shared" si="30"/>
        <v>4</v>
      </c>
      <c r="C88" s="373" t="s">
        <v>22</v>
      </c>
      <c r="D88" s="374" t="s">
        <v>303</v>
      </c>
      <c r="E88" s="410"/>
      <c r="F88" s="411"/>
      <c r="G88" s="411"/>
      <c r="H88" s="411">
        <f t="shared" si="32"/>
        <v>0</v>
      </c>
      <c r="I88" s="411" t="e">
        <f t="shared" si="32"/>
        <v>#DIV/0!</v>
      </c>
      <c r="J88" s="411" t="e">
        <f t="shared" si="32"/>
        <v>#DIV/0!</v>
      </c>
      <c r="K88" s="411" t="e">
        <f t="shared" si="32"/>
        <v>#DIV/0!</v>
      </c>
      <c r="L88" s="411" t="e">
        <f t="shared" si="32"/>
        <v>#DIV/0!</v>
      </c>
      <c r="M88" s="411" t="e">
        <f t="shared" si="32"/>
        <v>#DIV/0!</v>
      </c>
      <c r="N88" s="411" t="e">
        <f t="shared" si="32"/>
        <v>#DIV/0!</v>
      </c>
      <c r="O88" s="411" t="e">
        <f t="shared" si="32"/>
        <v>#DIV/0!</v>
      </c>
      <c r="P88" s="412" t="e">
        <f t="shared" si="32"/>
        <v>#DIV/0!</v>
      </c>
    </row>
    <row r="89" spans="2:16" s="244" customFormat="1">
      <c r="B89" s="378">
        <f t="shared" si="30"/>
        <v>5</v>
      </c>
      <c r="C89" s="373" t="s">
        <v>23</v>
      </c>
      <c r="D89" s="374" t="s">
        <v>303</v>
      </c>
      <c r="E89" s="410"/>
      <c r="F89" s="411"/>
      <c r="G89" s="411"/>
      <c r="H89" s="411"/>
      <c r="I89" s="411">
        <f t="shared" si="32"/>
        <v>0</v>
      </c>
      <c r="J89" s="411" t="e">
        <f t="shared" si="32"/>
        <v>#DIV/0!</v>
      </c>
      <c r="K89" s="411" t="e">
        <f t="shared" si="32"/>
        <v>#DIV/0!</v>
      </c>
      <c r="L89" s="411" t="e">
        <f t="shared" si="32"/>
        <v>#DIV/0!</v>
      </c>
      <c r="M89" s="411" t="e">
        <f t="shared" si="32"/>
        <v>#DIV/0!</v>
      </c>
      <c r="N89" s="411" t="e">
        <f t="shared" si="32"/>
        <v>#DIV/0!</v>
      </c>
      <c r="O89" s="411" t="e">
        <f t="shared" si="32"/>
        <v>#DIV/0!</v>
      </c>
      <c r="P89" s="412" t="e">
        <f t="shared" si="32"/>
        <v>#DIV/0!</v>
      </c>
    </row>
    <row r="90" spans="2:16" s="244" customFormat="1">
      <c r="B90" s="378">
        <f t="shared" si="30"/>
        <v>6</v>
      </c>
      <c r="C90" s="373" t="s">
        <v>24</v>
      </c>
      <c r="D90" s="374" t="s">
        <v>303</v>
      </c>
      <c r="E90" s="410"/>
      <c r="F90" s="411"/>
      <c r="G90" s="411"/>
      <c r="H90" s="411"/>
      <c r="I90" s="411"/>
      <c r="J90" s="411">
        <f t="shared" si="32"/>
        <v>0</v>
      </c>
      <c r="K90" s="411">
        <f t="shared" si="32"/>
        <v>0</v>
      </c>
      <c r="L90" s="411">
        <f t="shared" si="32"/>
        <v>0</v>
      </c>
      <c r="M90" s="411">
        <f t="shared" si="32"/>
        <v>0</v>
      </c>
      <c r="N90" s="411">
        <f t="shared" si="32"/>
        <v>0</v>
      </c>
      <c r="O90" s="411">
        <f t="shared" si="32"/>
        <v>0</v>
      </c>
      <c r="P90" s="412">
        <f t="shared" si="32"/>
        <v>0</v>
      </c>
    </row>
    <row r="91" spans="2:16" s="244" customFormat="1">
      <c r="B91" s="378">
        <f t="shared" si="30"/>
        <v>7</v>
      </c>
      <c r="C91" s="373" t="s">
        <v>25</v>
      </c>
      <c r="D91" s="374" t="s">
        <v>303</v>
      </c>
      <c r="E91" s="410"/>
      <c r="F91" s="411"/>
      <c r="G91" s="411"/>
      <c r="H91" s="411"/>
      <c r="I91" s="411"/>
      <c r="J91" s="411"/>
      <c r="K91" s="411">
        <f t="shared" si="32"/>
        <v>0</v>
      </c>
      <c r="L91" s="411">
        <f t="shared" si="32"/>
        <v>0</v>
      </c>
      <c r="M91" s="411">
        <f t="shared" si="32"/>
        <v>0</v>
      </c>
      <c r="N91" s="411">
        <f t="shared" si="32"/>
        <v>0</v>
      </c>
      <c r="O91" s="411">
        <f t="shared" si="32"/>
        <v>0</v>
      </c>
      <c r="P91" s="412">
        <f t="shared" si="32"/>
        <v>0</v>
      </c>
    </row>
    <row r="92" spans="2:16" s="244" customFormat="1">
      <c r="B92" s="378">
        <f t="shared" si="30"/>
        <v>8</v>
      </c>
      <c r="C92" s="373" t="s">
        <v>26</v>
      </c>
      <c r="D92" s="374" t="s">
        <v>303</v>
      </c>
      <c r="E92" s="410"/>
      <c r="F92" s="411"/>
      <c r="G92" s="411"/>
      <c r="H92" s="411"/>
      <c r="I92" s="411"/>
      <c r="J92" s="411"/>
      <c r="K92" s="411"/>
      <c r="L92" s="411">
        <f>L80*L276*12/10^5</f>
        <v>0</v>
      </c>
      <c r="M92" s="411">
        <f>M80*M276*12/10^5</f>
        <v>0</v>
      </c>
      <c r="N92" s="411">
        <f>N80*N276*12/10^5</f>
        <v>0</v>
      </c>
      <c r="O92" s="411">
        <f>O80*O276*12/10^5</f>
        <v>0</v>
      </c>
      <c r="P92" s="412">
        <f>P80*P276*12/10^5</f>
        <v>0</v>
      </c>
    </row>
    <row r="93" spans="2:16" s="244" customFormat="1">
      <c r="B93" s="378">
        <f t="shared" si="30"/>
        <v>9</v>
      </c>
      <c r="C93" s="373" t="s">
        <v>27</v>
      </c>
      <c r="D93" s="374" t="s">
        <v>303</v>
      </c>
      <c r="E93" s="410"/>
      <c r="F93" s="411"/>
      <c r="G93" s="411"/>
      <c r="H93" s="411"/>
      <c r="I93" s="411"/>
      <c r="J93" s="411"/>
      <c r="K93" s="411"/>
      <c r="L93" s="411"/>
      <c r="M93" s="411">
        <f>M81*M277*12/10^5</f>
        <v>0</v>
      </c>
      <c r="N93" s="411">
        <f>N81*N277*12/10^5</f>
        <v>0</v>
      </c>
      <c r="O93" s="411">
        <f>O81*O277*12/10^5</f>
        <v>0</v>
      </c>
      <c r="P93" s="412">
        <f>P81*P277*12/10^5</f>
        <v>0</v>
      </c>
    </row>
    <row r="94" spans="2:16" s="244" customFormat="1" ht="12.6" thickBot="1">
      <c r="B94" s="388">
        <f t="shared" si="30"/>
        <v>10</v>
      </c>
      <c r="C94" s="389" t="s">
        <v>28</v>
      </c>
      <c r="D94" s="424" t="s">
        <v>303</v>
      </c>
      <c r="E94" s="427"/>
      <c r="F94" s="436"/>
      <c r="G94" s="436"/>
      <c r="H94" s="436"/>
      <c r="I94" s="436"/>
      <c r="J94" s="436"/>
      <c r="K94" s="436"/>
      <c r="L94" s="436"/>
      <c r="M94" s="436"/>
      <c r="N94" s="436">
        <f>N82*N278*12/10^5</f>
        <v>0</v>
      </c>
      <c r="O94" s="436">
        <f>O82*O278*12/10^5</f>
        <v>0</v>
      </c>
      <c r="P94" s="437">
        <f>P82*P278*12/10^5</f>
        <v>0</v>
      </c>
    </row>
    <row r="95" spans="2:16" s="244" customFormat="1">
      <c r="B95" s="257"/>
      <c r="E95" s="357"/>
      <c r="F95" s="357"/>
      <c r="G95" s="357"/>
      <c r="H95" s="357"/>
      <c r="I95" s="357"/>
      <c r="J95" s="357"/>
      <c r="K95" s="357"/>
      <c r="L95" s="357"/>
      <c r="M95" s="357"/>
      <c r="N95" s="357"/>
      <c r="O95" s="357"/>
      <c r="P95" s="357"/>
    </row>
    <row r="96" spans="2:16" s="244" customFormat="1">
      <c r="B96" s="257"/>
      <c r="E96" s="357"/>
      <c r="F96" s="357"/>
      <c r="G96" s="357"/>
      <c r="H96" s="357"/>
      <c r="I96" s="357"/>
      <c r="J96" s="357"/>
      <c r="K96" s="357"/>
      <c r="L96" s="357"/>
      <c r="M96" s="357"/>
      <c r="N96" s="357"/>
      <c r="O96" s="357"/>
      <c r="P96" s="357"/>
    </row>
    <row r="97" spans="2:16" s="244" customFormat="1">
      <c r="B97" s="257"/>
      <c r="E97" s="357"/>
      <c r="F97" s="357"/>
      <c r="G97" s="357"/>
      <c r="H97" s="357"/>
      <c r="I97" s="357"/>
      <c r="J97" s="357"/>
      <c r="K97" s="357"/>
      <c r="L97" s="357"/>
      <c r="M97" s="357"/>
      <c r="N97" s="357"/>
      <c r="O97" s="357"/>
      <c r="P97" s="357"/>
    </row>
    <row r="98" spans="2:16" s="244" customFormat="1">
      <c r="B98" s="257"/>
      <c r="E98" s="357"/>
      <c r="F98" s="357"/>
      <c r="G98" s="357"/>
      <c r="H98" s="357"/>
      <c r="I98" s="357"/>
      <c r="J98" s="357"/>
      <c r="K98" s="357"/>
      <c r="L98" s="357"/>
      <c r="M98" s="357"/>
      <c r="N98" s="357"/>
      <c r="O98" s="357"/>
      <c r="P98" s="357"/>
    </row>
    <row r="99" spans="2:16" s="244" customFormat="1" ht="12.6" thickBot="1">
      <c r="B99" s="387" t="s">
        <v>41</v>
      </c>
      <c r="E99" s="357"/>
      <c r="F99" s="357"/>
      <c r="G99" s="357"/>
      <c r="H99" s="357"/>
      <c r="I99" s="357"/>
      <c r="J99" s="357"/>
      <c r="K99" s="357"/>
      <c r="L99" s="357"/>
      <c r="M99" s="357"/>
      <c r="N99" s="357"/>
      <c r="O99" s="357"/>
      <c r="P99" s="357"/>
    </row>
    <row r="100" spans="2:16" s="244" customFormat="1">
      <c r="B100" s="368" t="s">
        <v>0</v>
      </c>
      <c r="C100" s="369" t="s">
        <v>1</v>
      </c>
      <c r="D100" s="369"/>
      <c r="E100" s="370" t="s">
        <v>3</v>
      </c>
      <c r="F100" s="370" t="s">
        <v>4</v>
      </c>
      <c r="G100" s="370" t="s">
        <v>5</v>
      </c>
      <c r="H100" s="370" t="s">
        <v>6</v>
      </c>
      <c r="I100" s="370" t="s">
        <v>7</v>
      </c>
      <c r="J100" s="370" t="s">
        <v>8</v>
      </c>
      <c r="K100" s="370" t="s">
        <v>9</v>
      </c>
      <c r="L100" s="370" t="s">
        <v>10</v>
      </c>
      <c r="M100" s="370" t="s">
        <v>11</v>
      </c>
      <c r="N100" s="370" t="s">
        <v>12</v>
      </c>
      <c r="O100" s="370" t="s">
        <v>13</v>
      </c>
      <c r="P100" s="371" t="s">
        <v>339</v>
      </c>
    </row>
    <row r="101" spans="2:16" s="244" customFormat="1" ht="12.6" thickBot="1">
      <c r="B101" s="388">
        <v>1</v>
      </c>
      <c r="C101" s="438" t="s">
        <v>45</v>
      </c>
      <c r="D101" s="438" t="s">
        <v>42</v>
      </c>
      <c r="E101" s="439">
        <f>'Assu Sum Mod B'!I10</f>
        <v>0</v>
      </c>
      <c r="F101" s="503">
        <f>E101</f>
        <v>0</v>
      </c>
      <c r="G101" s="503">
        <f t="shared" ref="G101:P101" si="33">F101</f>
        <v>0</v>
      </c>
      <c r="H101" s="503">
        <f t="shared" si="33"/>
        <v>0</v>
      </c>
      <c r="I101" s="503">
        <f t="shared" si="33"/>
        <v>0</v>
      </c>
      <c r="J101" s="503">
        <f t="shared" si="33"/>
        <v>0</v>
      </c>
      <c r="K101" s="503">
        <f t="shared" si="33"/>
        <v>0</v>
      </c>
      <c r="L101" s="503">
        <f t="shared" si="33"/>
        <v>0</v>
      </c>
      <c r="M101" s="503">
        <f t="shared" si="33"/>
        <v>0</v>
      </c>
      <c r="N101" s="503">
        <f t="shared" si="33"/>
        <v>0</v>
      </c>
      <c r="O101" s="503">
        <f t="shared" si="33"/>
        <v>0</v>
      </c>
      <c r="P101" s="504">
        <f t="shared" si="33"/>
        <v>0</v>
      </c>
    </row>
    <row r="102" spans="2:16" s="244" customFormat="1" ht="12.6" thickBot="1">
      <c r="B102" s="257"/>
      <c r="E102" s="357"/>
      <c r="F102" s="357"/>
      <c r="G102" s="357"/>
      <c r="H102" s="357"/>
      <c r="I102" s="357"/>
      <c r="J102" s="357"/>
      <c r="K102" s="357"/>
      <c r="L102" s="357"/>
      <c r="M102" s="357"/>
      <c r="N102" s="357"/>
      <c r="O102" s="357"/>
      <c r="P102" s="357" t="s">
        <v>165</v>
      </c>
    </row>
    <row r="103" spans="2:16" s="244" customFormat="1" ht="12.6" thickBot="1">
      <c r="B103" s="380"/>
      <c r="C103" s="381" t="s">
        <v>41</v>
      </c>
      <c r="D103" s="382"/>
      <c r="E103" s="383">
        <f>E84*E101</f>
        <v>0</v>
      </c>
      <c r="F103" s="383" t="e">
        <f t="shared" ref="F103:P103" si="34">F84*F101</f>
        <v>#DIV/0!</v>
      </c>
      <c r="G103" s="383" t="e">
        <f t="shared" si="34"/>
        <v>#DIV/0!</v>
      </c>
      <c r="H103" s="383" t="e">
        <f t="shared" si="34"/>
        <v>#DIV/0!</v>
      </c>
      <c r="I103" s="383" t="e">
        <f t="shared" si="34"/>
        <v>#DIV/0!</v>
      </c>
      <c r="J103" s="383" t="e">
        <f t="shared" si="34"/>
        <v>#DIV/0!</v>
      </c>
      <c r="K103" s="383" t="e">
        <f t="shared" si="34"/>
        <v>#DIV/0!</v>
      </c>
      <c r="L103" s="383" t="e">
        <f t="shared" si="34"/>
        <v>#DIV/0!</v>
      </c>
      <c r="M103" s="383" t="e">
        <f t="shared" si="34"/>
        <v>#DIV/0!</v>
      </c>
      <c r="N103" s="383" t="e">
        <f t="shared" si="34"/>
        <v>#DIV/0!</v>
      </c>
      <c r="O103" s="383" t="e">
        <f t="shared" si="34"/>
        <v>#DIV/0!</v>
      </c>
      <c r="P103" s="386" t="e">
        <f t="shared" si="34"/>
        <v>#DIV/0!</v>
      </c>
    </row>
    <row r="104" spans="2:16" s="244" customFormat="1">
      <c r="B104" s="257"/>
      <c r="E104" s="357"/>
      <c r="F104" s="357"/>
      <c r="G104" s="357"/>
      <c r="H104" s="357"/>
      <c r="I104" s="357"/>
      <c r="J104" s="357"/>
      <c r="K104" s="357"/>
      <c r="L104" s="357"/>
      <c r="M104" s="357"/>
      <c r="N104" s="357"/>
      <c r="O104" s="357"/>
      <c r="P104" s="357"/>
    </row>
    <row r="105" spans="2:16" s="244" customFormat="1">
      <c r="B105" s="257"/>
      <c r="E105" s="357"/>
      <c r="F105" s="357"/>
      <c r="G105" s="357"/>
      <c r="H105" s="357"/>
      <c r="I105" s="357"/>
      <c r="J105" s="357"/>
      <c r="K105" s="357"/>
      <c r="L105" s="357"/>
      <c r="M105" s="357"/>
      <c r="N105" s="357"/>
      <c r="O105" s="357"/>
      <c r="P105" s="357"/>
    </row>
    <row r="106" spans="2:16" s="244" customFormat="1">
      <c r="B106" s="257"/>
      <c r="E106" s="357"/>
      <c r="F106" s="357"/>
      <c r="G106" s="357"/>
      <c r="H106" s="357"/>
      <c r="I106" s="357"/>
      <c r="J106" s="357"/>
      <c r="K106" s="357"/>
      <c r="L106" s="357"/>
      <c r="M106" s="357"/>
      <c r="N106" s="357"/>
      <c r="O106" s="357"/>
      <c r="P106" s="357"/>
    </row>
    <row r="107" spans="2:16" s="244" customFormat="1">
      <c r="B107" s="257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</row>
    <row r="108" spans="2:16" s="244" customFormat="1">
      <c r="B108" s="257"/>
      <c r="E108" s="357"/>
      <c r="F108" s="357"/>
      <c r="G108" s="357"/>
      <c r="H108" s="357"/>
      <c r="I108" s="357"/>
      <c r="J108" s="357"/>
      <c r="K108" s="357"/>
      <c r="L108" s="357"/>
      <c r="M108" s="357"/>
      <c r="N108" s="357"/>
      <c r="O108" s="357"/>
      <c r="P108" s="357"/>
    </row>
    <row r="109" spans="2:16" s="244" customFormat="1" ht="12.6" thickBot="1">
      <c r="B109" s="387" t="s">
        <v>43</v>
      </c>
      <c r="E109" s="357"/>
      <c r="F109" s="357"/>
      <c r="G109" s="357"/>
      <c r="H109" s="357"/>
      <c r="I109" s="357"/>
      <c r="J109" s="357"/>
      <c r="K109" s="357"/>
      <c r="L109" s="357"/>
      <c r="M109" s="357"/>
      <c r="N109" s="357"/>
      <c r="O109" s="357"/>
      <c r="P109" s="357"/>
    </row>
    <row r="110" spans="2:16" s="244" customFormat="1">
      <c r="B110" s="368" t="s">
        <v>0</v>
      </c>
      <c r="C110" s="369" t="s">
        <v>1</v>
      </c>
      <c r="D110" s="369"/>
      <c r="E110" s="370" t="s">
        <v>3</v>
      </c>
      <c r="F110" s="370" t="s">
        <v>4</v>
      </c>
      <c r="G110" s="370" t="s">
        <v>5</v>
      </c>
      <c r="H110" s="370" t="s">
        <v>6</v>
      </c>
      <c r="I110" s="370" t="s">
        <v>7</v>
      </c>
      <c r="J110" s="370" t="s">
        <v>8</v>
      </c>
      <c r="K110" s="370" t="s">
        <v>9</v>
      </c>
      <c r="L110" s="370" t="s">
        <v>10</v>
      </c>
      <c r="M110" s="370" t="s">
        <v>11</v>
      </c>
      <c r="N110" s="370" t="s">
        <v>12</v>
      </c>
      <c r="O110" s="370" t="s">
        <v>13</v>
      </c>
      <c r="P110" s="371" t="s">
        <v>339</v>
      </c>
    </row>
    <row r="111" spans="2:16" s="244" customFormat="1">
      <c r="B111" s="378">
        <v>1</v>
      </c>
      <c r="C111" s="441" t="s">
        <v>44</v>
      </c>
      <c r="D111" s="441" t="s">
        <v>42</v>
      </c>
      <c r="E111" s="512">
        <f>'Assu Sum Mod B'!I11</f>
        <v>0</v>
      </c>
      <c r="F111" s="511">
        <f>E111</f>
        <v>0</v>
      </c>
      <c r="G111" s="511">
        <f>F111</f>
        <v>0</v>
      </c>
      <c r="H111" s="510">
        <f>G111+0.25%</f>
        <v>2.5000000000000001E-3</v>
      </c>
      <c r="I111" s="509">
        <f>H111</f>
        <v>2.5000000000000001E-3</v>
      </c>
      <c r="J111" s="510">
        <f>I111+0.25%</f>
        <v>5.0000000000000001E-3</v>
      </c>
      <c r="K111" s="509">
        <f>J111</f>
        <v>5.0000000000000001E-3</v>
      </c>
      <c r="L111" s="505">
        <f t="shared" ref="L111:P111" si="35">K111</f>
        <v>5.0000000000000001E-3</v>
      </c>
      <c r="M111" s="505">
        <f t="shared" si="35"/>
        <v>5.0000000000000001E-3</v>
      </c>
      <c r="N111" s="505">
        <f t="shared" si="35"/>
        <v>5.0000000000000001E-3</v>
      </c>
      <c r="O111" s="505">
        <f t="shared" si="35"/>
        <v>5.0000000000000001E-3</v>
      </c>
      <c r="P111" s="506">
        <f t="shared" si="35"/>
        <v>5.0000000000000001E-3</v>
      </c>
    </row>
    <row r="112" spans="2:16" s="244" customFormat="1">
      <c r="B112" s="378">
        <f>B111+1</f>
        <v>2</v>
      </c>
      <c r="C112" s="373" t="s">
        <v>90</v>
      </c>
      <c r="D112" s="441" t="s">
        <v>42</v>
      </c>
      <c r="E112" s="443" t="s">
        <v>3</v>
      </c>
      <c r="F112" s="505">
        <f>E111</f>
        <v>0</v>
      </c>
      <c r="G112" s="505">
        <f t="shared" ref="G112:P119" si="36">F111</f>
        <v>0</v>
      </c>
      <c r="H112" s="505">
        <f t="shared" si="36"/>
        <v>0</v>
      </c>
      <c r="I112" s="505">
        <f t="shared" si="36"/>
        <v>2.5000000000000001E-3</v>
      </c>
      <c r="J112" s="505">
        <f t="shared" si="36"/>
        <v>2.5000000000000001E-3</v>
      </c>
      <c r="K112" s="505">
        <f t="shared" si="36"/>
        <v>5.0000000000000001E-3</v>
      </c>
      <c r="L112" s="505">
        <f t="shared" si="36"/>
        <v>5.0000000000000001E-3</v>
      </c>
      <c r="M112" s="505">
        <f t="shared" si="36"/>
        <v>5.0000000000000001E-3</v>
      </c>
      <c r="N112" s="505">
        <f t="shared" si="36"/>
        <v>5.0000000000000001E-3</v>
      </c>
      <c r="O112" s="505">
        <f t="shared" si="36"/>
        <v>5.0000000000000001E-3</v>
      </c>
      <c r="P112" s="506">
        <f t="shared" si="36"/>
        <v>5.0000000000000001E-3</v>
      </c>
    </row>
    <row r="113" spans="2:16" s="244" customFormat="1">
      <c r="B113" s="378">
        <f t="shared" ref="B113:B120" si="37">B112+1</f>
        <v>3</v>
      </c>
      <c r="C113" s="373" t="s">
        <v>91</v>
      </c>
      <c r="D113" s="441" t="s">
        <v>42</v>
      </c>
      <c r="E113" s="443"/>
      <c r="F113" s="443" t="s">
        <v>3</v>
      </c>
      <c r="G113" s="505">
        <f>F112</f>
        <v>0</v>
      </c>
      <c r="H113" s="505">
        <f t="shared" si="36"/>
        <v>0</v>
      </c>
      <c r="I113" s="505">
        <f t="shared" si="36"/>
        <v>0</v>
      </c>
      <c r="J113" s="505">
        <f t="shared" si="36"/>
        <v>2.5000000000000001E-3</v>
      </c>
      <c r="K113" s="505">
        <f t="shared" si="36"/>
        <v>2.5000000000000001E-3</v>
      </c>
      <c r="L113" s="505">
        <f t="shared" si="36"/>
        <v>5.0000000000000001E-3</v>
      </c>
      <c r="M113" s="505">
        <f t="shared" si="36"/>
        <v>5.0000000000000001E-3</v>
      </c>
      <c r="N113" s="505">
        <f t="shared" si="36"/>
        <v>5.0000000000000001E-3</v>
      </c>
      <c r="O113" s="505">
        <f t="shared" si="36"/>
        <v>5.0000000000000001E-3</v>
      </c>
      <c r="P113" s="506">
        <f t="shared" si="36"/>
        <v>5.0000000000000001E-3</v>
      </c>
    </row>
    <row r="114" spans="2:16" s="244" customFormat="1">
      <c r="B114" s="378">
        <f t="shared" si="37"/>
        <v>4</v>
      </c>
      <c r="C114" s="373" t="s">
        <v>92</v>
      </c>
      <c r="D114" s="441" t="s">
        <v>42</v>
      </c>
      <c r="E114" s="443"/>
      <c r="F114" s="443"/>
      <c r="G114" s="443" t="s">
        <v>3</v>
      </c>
      <c r="H114" s="505">
        <f>G113</f>
        <v>0</v>
      </c>
      <c r="I114" s="505">
        <f t="shared" si="36"/>
        <v>0</v>
      </c>
      <c r="J114" s="505">
        <f t="shared" si="36"/>
        <v>0</v>
      </c>
      <c r="K114" s="505">
        <f t="shared" si="36"/>
        <v>2.5000000000000001E-3</v>
      </c>
      <c r="L114" s="505">
        <f t="shared" si="36"/>
        <v>2.5000000000000001E-3</v>
      </c>
      <c r="M114" s="505">
        <f t="shared" si="36"/>
        <v>5.0000000000000001E-3</v>
      </c>
      <c r="N114" s="505">
        <f t="shared" si="36"/>
        <v>5.0000000000000001E-3</v>
      </c>
      <c r="O114" s="505">
        <f t="shared" si="36"/>
        <v>5.0000000000000001E-3</v>
      </c>
      <c r="P114" s="506">
        <f t="shared" si="36"/>
        <v>5.0000000000000001E-3</v>
      </c>
    </row>
    <row r="115" spans="2:16" s="244" customFormat="1">
      <c r="B115" s="378">
        <f t="shared" si="37"/>
        <v>5</v>
      </c>
      <c r="C115" s="373" t="s">
        <v>93</v>
      </c>
      <c r="D115" s="441" t="s">
        <v>42</v>
      </c>
      <c r="E115" s="443"/>
      <c r="F115" s="443"/>
      <c r="G115" s="443"/>
      <c r="H115" s="443" t="s">
        <v>3</v>
      </c>
      <c r="I115" s="505">
        <f>H114</f>
        <v>0</v>
      </c>
      <c r="J115" s="505">
        <f t="shared" si="36"/>
        <v>0</v>
      </c>
      <c r="K115" s="505">
        <f t="shared" si="36"/>
        <v>0</v>
      </c>
      <c r="L115" s="505">
        <f t="shared" si="36"/>
        <v>2.5000000000000001E-3</v>
      </c>
      <c r="M115" s="505">
        <f t="shared" si="36"/>
        <v>2.5000000000000001E-3</v>
      </c>
      <c r="N115" s="505">
        <f t="shared" si="36"/>
        <v>5.0000000000000001E-3</v>
      </c>
      <c r="O115" s="505">
        <f t="shared" si="36"/>
        <v>5.0000000000000001E-3</v>
      </c>
      <c r="P115" s="506">
        <f t="shared" si="36"/>
        <v>5.0000000000000001E-3</v>
      </c>
    </row>
    <row r="116" spans="2:16" s="244" customFormat="1">
      <c r="B116" s="378">
        <f t="shared" si="37"/>
        <v>6</v>
      </c>
      <c r="C116" s="373" t="s">
        <v>94</v>
      </c>
      <c r="D116" s="441" t="s">
        <v>42</v>
      </c>
      <c r="E116" s="443"/>
      <c r="F116" s="443"/>
      <c r="G116" s="443"/>
      <c r="H116" s="443"/>
      <c r="I116" s="443" t="s">
        <v>3</v>
      </c>
      <c r="J116" s="505">
        <f>I115</f>
        <v>0</v>
      </c>
      <c r="K116" s="505">
        <f t="shared" si="36"/>
        <v>0</v>
      </c>
      <c r="L116" s="505">
        <f t="shared" si="36"/>
        <v>0</v>
      </c>
      <c r="M116" s="505">
        <f t="shared" si="36"/>
        <v>2.5000000000000001E-3</v>
      </c>
      <c r="N116" s="505">
        <f t="shared" si="36"/>
        <v>2.5000000000000001E-3</v>
      </c>
      <c r="O116" s="505">
        <f t="shared" si="36"/>
        <v>5.0000000000000001E-3</v>
      </c>
      <c r="P116" s="506">
        <f t="shared" si="36"/>
        <v>5.0000000000000001E-3</v>
      </c>
    </row>
    <row r="117" spans="2:16" s="244" customFormat="1">
      <c r="B117" s="378">
        <f t="shared" si="37"/>
        <v>7</v>
      </c>
      <c r="C117" s="373" t="s">
        <v>95</v>
      </c>
      <c r="D117" s="441" t="s">
        <v>42</v>
      </c>
      <c r="E117" s="443"/>
      <c r="F117" s="443"/>
      <c r="G117" s="443"/>
      <c r="H117" s="443"/>
      <c r="I117" s="443"/>
      <c r="J117" s="443" t="s">
        <v>3</v>
      </c>
      <c r="K117" s="505">
        <f>J116</f>
        <v>0</v>
      </c>
      <c r="L117" s="505">
        <f t="shared" si="36"/>
        <v>0</v>
      </c>
      <c r="M117" s="505">
        <f t="shared" si="36"/>
        <v>0</v>
      </c>
      <c r="N117" s="505">
        <f t="shared" si="36"/>
        <v>2.5000000000000001E-3</v>
      </c>
      <c r="O117" s="505">
        <f t="shared" si="36"/>
        <v>2.5000000000000001E-3</v>
      </c>
      <c r="P117" s="506">
        <f t="shared" si="36"/>
        <v>5.0000000000000001E-3</v>
      </c>
    </row>
    <row r="118" spans="2:16" s="244" customFormat="1">
      <c r="B118" s="378">
        <f t="shared" si="37"/>
        <v>8</v>
      </c>
      <c r="C118" s="373" t="s">
        <v>96</v>
      </c>
      <c r="D118" s="441" t="s">
        <v>42</v>
      </c>
      <c r="E118" s="443"/>
      <c r="F118" s="443"/>
      <c r="G118" s="443"/>
      <c r="H118" s="443"/>
      <c r="I118" s="443"/>
      <c r="J118" s="443"/>
      <c r="K118" s="443" t="s">
        <v>3</v>
      </c>
      <c r="L118" s="505">
        <f>K117</f>
        <v>0</v>
      </c>
      <c r="M118" s="505">
        <f t="shared" si="36"/>
        <v>0</v>
      </c>
      <c r="N118" s="505">
        <f t="shared" si="36"/>
        <v>0</v>
      </c>
      <c r="O118" s="505">
        <f t="shared" si="36"/>
        <v>2.5000000000000001E-3</v>
      </c>
      <c r="P118" s="506">
        <f t="shared" si="36"/>
        <v>2.5000000000000001E-3</v>
      </c>
    </row>
    <row r="119" spans="2:16" s="244" customFormat="1">
      <c r="B119" s="378">
        <f t="shared" si="37"/>
        <v>9</v>
      </c>
      <c r="C119" s="373" t="s">
        <v>97</v>
      </c>
      <c r="D119" s="441" t="s">
        <v>42</v>
      </c>
      <c r="E119" s="443"/>
      <c r="F119" s="443"/>
      <c r="G119" s="443"/>
      <c r="H119" s="443"/>
      <c r="I119" s="443"/>
      <c r="J119" s="443"/>
      <c r="K119" s="443"/>
      <c r="L119" s="443" t="s">
        <v>3</v>
      </c>
      <c r="M119" s="505">
        <f>L118</f>
        <v>0</v>
      </c>
      <c r="N119" s="505">
        <f t="shared" si="36"/>
        <v>0</v>
      </c>
      <c r="O119" s="505">
        <f t="shared" si="36"/>
        <v>0</v>
      </c>
      <c r="P119" s="506">
        <f t="shared" si="36"/>
        <v>2.5000000000000001E-3</v>
      </c>
    </row>
    <row r="120" spans="2:16" s="244" customFormat="1" ht="12.6" thickBot="1">
      <c r="B120" s="388">
        <f t="shared" si="37"/>
        <v>10</v>
      </c>
      <c r="C120" s="389" t="s">
        <v>98</v>
      </c>
      <c r="D120" s="438" t="s">
        <v>42</v>
      </c>
      <c r="E120" s="444"/>
      <c r="F120" s="444"/>
      <c r="G120" s="444"/>
      <c r="H120" s="444"/>
      <c r="I120" s="444"/>
      <c r="J120" s="444"/>
      <c r="K120" s="444"/>
      <c r="L120" s="444"/>
      <c r="M120" s="444" t="s">
        <v>3</v>
      </c>
      <c r="N120" s="507">
        <f>M119</f>
        <v>0</v>
      </c>
      <c r="O120" s="507">
        <f>N119</f>
        <v>0</v>
      </c>
      <c r="P120" s="508">
        <f>O119</f>
        <v>0</v>
      </c>
    </row>
    <row r="121" spans="2:16" s="244" customFormat="1" ht="12.6" thickBot="1">
      <c r="B121" s="257"/>
      <c r="E121" s="357"/>
      <c r="F121" s="357"/>
      <c r="G121" s="357"/>
      <c r="H121" s="357"/>
      <c r="I121" s="357"/>
      <c r="J121" s="357"/>
      <c r="K121" s="357"/>
      <c r="L121" s="357"/>
      <c r="M121" s="357"/>
      <c r="N121" s="357"/>
      <c r="O121" s="357"/>
      <c r="P121" s="357" t="s">
        <v>165</v>
      </c>
    </row>
    <row r="122" spans="2:16" s="244" customFormat="1" ht="12.6" thickBot="1">
      <c r="B122" s="380"/>
      <c r="C122" s="381" t="s">
        <v>43</v>
      </c>
      <c r="D122" s="382"/>
      <c r="E122" s="428">
        <f>SUM(E123:E132)</f>
        <v>0</v>
      </c>
      <c r="F122" s="428" t="e">
        <f t="shared" ref="F122:P122" si="38">SUM(F123:F132)</f>
        <v>#DIV/0!</v>
      </c>
      <c r="G122" s="428" t="e">
        <f t="shared" si="38"/>
        <v>#DIV/0!</v>
      </c>
      <c r="H122" s="428" t="e">
        <f t="shared" si="38"/>
        <v>#DIV/0!</v>
      </c>
      <c r="I122" s="428" t="e">
        <f t="shared" si="38"/>
        <v>#DIV/0!</v>
      </c>
      <c r="J122" s="428" t="e">
        <f t="shared" si="38"/>
        <v>#DIV/0!</v>
      </c>
      <c r="K122" s="428" t="e">
        <f t="shared" si="38"/>
        <v>#DIV/0!</v>
      </c>
      <c r="L122" s="428" t="e">
        <f t="shared" si="38"/>
        <v>#DIV/0!</v>
      </c>
      <c r="M122" s="428" t="e">
        <f t="shared" si="38"/>
        <v>#DIV/0!</v>
      </c>
      <c r="N122" s="428" t="e">
        <f t="shared" si="38"/>
        <v>#DIV/0!</v>
      </c>
      <c r="O122" s="428" t="e">
        <f t="shared" si="38"/>
        <v>#DIV/0!</v>
      </c>
      <c r="P122" s="429" t="e">
        <f t="shared" si="38"/>
        <v>#DIV/0!</v>
      </c>
    </row>
    <row r="123" spans="2:16" s="244" customFormat="1">
      <c r="B123" s="430">
        <f t="shared" ref="B123:B132" si="39">B122+1</f>
        <v>1</v>
      </c>
      <c r="C123" s="431" t="s">
        <v>166</v>
      </c>
      <c r="D123" s="432" t="s">
        <v>303</v>
      </c>
      <c r="E123" s="433">
        <f>E85*E111</f>
        <v>0</v>
      </c>
      <c r="F123" s="434" t="e">
        <f t="shared" ref="F123:P132" si="40">F85*F111</f>
        <v>#DIV/0!</v>
      </c>
      <c r="G123" s="434" t="e">
        <f t="shared" si="40"/>
        <v>#DIV/0!</v>
      </c>
      <c r="H123" s="434" t="e">
        <f t="shared" si="40"/>
        <v>#DIV/0!</v>
      </c>
      <c r="I123" s="434" t="e">
        <f t="shared" si="40"/>
        <v>#DIV/0!</v>
      </c>
      <c r="J123" s="434" t="e">
        <f t="shared" si="40"/>
        <v>#DIV/0!</v>
      </c>
      <c r="K123" s="434" t="e">
        <f t="shared" si="40"/>
        <v>#DIV/0!</v>
      </c>
      <c r="L123" s="434" t="e">
        <f t="shared" si="40"/>
        <v>#DIV/0!</v>
      </c>
      <c r="M123" s="434" t="e">
        <f t="shared" si="40"/>
        <v>#DIV/0!</v>
      </c>
      <c r="N123" s="434" t="e">
        <f t="shared" si="40"/>
        <v>#DIV/0!</v>
      </c>
      <c r="O123" s="434" t="e">
        <f t="shared" si="40"/>
        <v>#DIV/0!</v>
      </c>
      <c r="P123" s="435" t="e">
        <f t="shared" si="40"/>
        <v>#DIV/0!</v>
      </c>
    </row>
    <row r="124" spans="2:16" s="244" customFormat="1">
      <c r="B124" s="378">
        <f>B123+1</f>
        <v>2</v>
      </c>
      <c r="C124" s="373" t="s">
        <v>167</v>
      </c>
      <c r="D124" s="374" t="s">
        <v>303</v>
      </c>
      <c r="E124" s="410"/>
      <c r="F124" s="411">
        <f t="shared" si="40"/>
        <v>0</v>
      </c>
      <c r="G124" s="411" t="e">
        <f t="shared" si="40"/>
        <v>#DIV/0!</v>
      </c>
      <c r="H124" s="411" t="e">
        <f t="shared" si="40"/>
        <v>#DIV/0!</v>
      </c>
      <c r="I124" s="411" t="e">
        <f t="shared" si="40"/>
        <v>#DIV/0!</v>
      </c>
      <c r="J124" s="411" t="e">
        <f t="shared" si="40"/>
        <v>#DIV/0!</v>
      </c>
      <c r="K124" s="411" t="e">
        <f t="shared" si="40"/>
        <v>#DIV/0!</v>
      </c>
      <c r="L124" s="411" t="e">
        <f t="shared" si="40"/>
        <v>#DIV/0!</v>
      </c>
      <c r="M124" s="411" t="e">
        <f t="shared" si="40"/>
        <v>#DIV/0!</v>
      </c>
      <c r="N124" s="411" t="e">
        <f t="shared" si="40"/>
        <v>#DIV/0!</v>
      </c>
      <c r="O124" s="411" t="e">
        <f t="shared" si="40"/>
        <v>#DIV/0!</v>
      </c>
      <c r="P124" s="412" t="e">
        <f t="shared" si="40"/>
        <v>#DIV/0!</v>
      </c>
    </row>
    <row r="125" spans="2:16" s="244" customFormat="1">
      <c r="B125" s="378">
        <f t="shared" si="39"/>
        <v>3</v>
      </c>
      <c r="C125" s="373" t="s">
        <v>168</v>
      </c>
      <c r="D125" s="374" t="s">
        <v>303</v>
      </c>
      <c r="E125" s="410"/>
      <c r="F125" s="411"/>
      <c r="G125" s="411">
        <f t="shared" si="40"/>
        <v>0</v>
      </c>
      <c r="H125" s="411" t="e">
        <f t="shared" si="40"/>
        <v>#DIV/0!</v>
      </c>
      <c r="I125" s="411" t="e">
        <f t="shared" si="40"/>
        <v>#DIV/0!</v>
      </c>
      <c r="J125" s="411" t="e">
        <f t="shared" si="40"/>
        <v>#DIV/0!</v>
      </c>
      <c r="K125" s="411" t="e">
        <f t="shared" si="40"/>
        <v>#DIV/0!</v>
      </c>
      <c r="L125" s="411" t="e">
        <f t="shared" si="40"/>
        <v>#DIV/0!</v>
      </c>
      <c r="M125" s="411" t="e">
        <f t="shared" si="40"/>
        <v>#DIV/0!</v>
      </c>
      <c r="N125" s="411" t="e">
        <f t="shared" si="40"/>
        <v>#DIV/0!</v>
      </c>
      <c r="O125" s="411" t="e">
        <f t="shared" si="40"/>
        <v>#DIV/0!</v>
      </c>
      <c r="P125" s="412" t="e">
        <f t="shared" si="40"/>
        <v>#DIV/0!</v>
      </c>
    </row>
    <row r="126" spans="2:16" s="244" customFormat="1">
      <c r="B126" s="378">
        <f t="shared" si="39"/>
        <v>4</v>
      </c>
      <c r="C126" s="373" t="s">
        <v>169</v>
      </c>
      <c r="D126" s="374" t="s">
        <v>303</v>
      </c>
      <c r="E126" s="410"/>
      <c r="F126" s="411"/>
      <c r="G126" s="411"/>
      <c r="H126" s="411">
        <f t="shared" si="40"/>
        <v>0</v>
      </c>
      <c r="I126" s="411" t="e">
        <f t="shared" si="40"/>
        <v>#DIV/0!</v>
      </c>
      <c r="J126" s="411" t="e">
        <f t="shared" si="40"/>
        <v>#DIV/0!</v>
      </c>
      <c r="K126" s="411" t="e">
        <f t="shared" si="40"/>
        <v>#DIV/0!</v>
      </c>
      <c r="L126" s="411" t="e">
        <f t="shared" si="40"/>
        <v>#DIV/0!</v>
      </c>
      <c r="M126" s="411" t="e">
        <f t="shared" si="40"/>
        <v>#DIV/0!</v>
      </c>
      <c r="N126" s="411" t="e">
        <f t="shared" si="40"/>
        <v>#DIV/0!</v>
      </c>
      <c r="O126" s="411" t="e">
        <f t="shared" si="40"/>
        <v>#DIV/0!</v>
      </c>
      <c r="P126" s="412" t="e">
        <f t="shared" si="40"/>
        <v>#DIV/0!</v>
      </c>
    </row>
    <row r="127" spans="2:16" s="244" customFormat="1">
      <c r="B127" s="378">
        <f t="shared" si="39"/>
        <v>5</v>
      </c>
      <c r="C127" s="373" t="s">
        <v>170</v>
      </c>
      <c r="D127" s="374" t="s">
        <v>303</v>
      </c>
      <c r="E127" s="410"/>
      <c r="F127" s="411"/>
      <c r="G127" s="411"/>
      <c r="H127" s="411"/>
      <c r="I127" s="411">
        <f t="shared" si="40"/>
        <v>0</v>
      </c>
      <c r="J127" s="411" t="e">
        <f t="shared" si="40"/>
        <v>#DIV/0!</v>
      </c>
      <c r="K127" s="411" t="e">
        <f t="shared" si="40"/>
        <v>#DIV/0!</v>
      </c>
      <c r="L127" s="411" t="e">
        <f t="shared" si="40"/>
        <v>#DIV/0!</v>
      </c>
      <c r="M127" s="411" t="e">
        <f t="shared" si="40"/>
        <v>#DIV/0!</v>
      </c>
      <c r="N127" s="411" t="e">
        <f t="shared" si="40"/>
        <v>#DIV/0!</v>
      </c>
      <c r="O127" s="411" t="e">
        <f t="shared" si="40"/>
        <v>#DIV/0!</v>
      </c>
      <c r="P127" s="412" t="e">
        <f t="shared" si="40"/>
        <v>#DIV/0!</v>
      </c>
    </row>
    <row r="128" spans="2:16" s="244" customFormat="1">
      <c r="B128" s="378">
        <f t="shared" si="39"/>
        <v>6</v>
      </c>
      <c r="C128" s="373" t="s">
        <v>171</v>
      </c>
      <c r="D128" s="374" t="s">
        <v>303</v>
      </c>
      <c r="E128" s="410"/>
      <c r="F128" s="411"/>
      <c r="G128" s="411"/>
      <c r="H128" s="411"/>
      <c r="I128" s="411"/>
      <c r="J128" s="411">
        <f t="shared" si="40"/>
        <v>0</v>
      </c>
      <c r="K128" s="411">
        <f t="shared" si="40"/>
        <v>0</v>
      </c>
      <c r="L128" s="411">
        <f t="shared" si="40"/>
        <v>0</v>
      </c>
      <c r="M128" s="411">
        <f t="shared" si="40"/>
        <v>0</v>
      </c>
      <c r="N128" s="411">
        <f t="shared" si="40"/>
        <v>0</v>
      </c>
      <c r="O128" s="411">
        <f t="shared" si="40"/>
        <v>0</v>
      </c>
      <c r="P128" s="412">
        <f t="shared" si="40"/>
        <v>0</v>
      </c>
    </row>
    <row r="129" spans="2:16" s="244" customFormat="1">
      <c r="B129" s="378">
        <f t="shared" si="39"/>
        <v>7</v>
      </c>
      <c r="C129" s="373" t="s">
        <v>172</v>
      </c>
      <c r="D129" s="374" t="s">
        <v>303</v>
      </c>
      <c r="E129" s="410"/>
      <c r="F129" s="411"/>
      <c r="G129" s="411"/>
      <c r="H129" s="411"/>
      <c r="I129" s="411"/>
      <c r="J129" s="411"/>
      <c r="K129" s="411">
        <f t="shared" si="40"/>
        <v>0</v>
      </c>
      <c r="L129" s="411">
        <f t="shared" si="40"/>
        <v>0</v>
      </c>
      <c r="M129" s="411">
        <f t="shared" si="40"/>
        <v>0</v>
      </c>
      <c r="N129" s="411">
        <f t="shared" si="40"/>
        <v>0</v>
      </c>
      <c r="O129" s="411">
        <f t="shared" si="40"/>
        <v>0</v>
      </c>
      <c r="P129" s="412">
        <f t="shared" si="40"/>
        <v>0</v>
      </c>
    </row>
    <row r="130" spans="2:16" s="244" customFormat="1">
      <c r="B130" s="378">
        <f t="shared" si="39"/>
        <v>8</v>
      </c>
      <c r="C130" s="373" t="s">
        <v>173</v>
      </c>
      <c r="D130" s="374" t="s">
        <v>303</v>
      </c>
      <c r="E130" s="410"/>
      <c r="F130" s="411"/>
      <c r="G130" s="411"/>
      <c r="H130" s="411"/>
      <c r="I130" s="411"/>
      <c r="J130" s="411"/>
      <c r="K130" s="411"/>
      <c r="L130" s="411">
        <f t="shared" si="40"/>
        <v>0</v>
      </c>
      <c r="M130" s="411">
        <f t="shared" si="40"/>
        <v>0</v>
      </c>
      <c r="N130" s="411">
        <f t="shared" si="40"/>
        <v>0</v>
      </c>
      <c r="O130" s="411">
        <f t="shared" si="40"/>
        <v>0</v>
      </c>
      <c r="P130" s="412">
        <f t="shared" si="40"/>
        <v>0</v>
      </c>
    </row>
    <row r="131" spans="2:16" s="244" customFormat="1">
      <c r="B131" s="378">
        <f t="shared" si="39"/>
        <v>9</v>
      </c>
      <c r="C131" s="373" t="s">
        <v>174</v>
      </c>
      <c r="D131" s="374" t="s">
        <v>303</v>
      </c>
      <c r="E131" s="410"/>
      <c r="F131" s="411"/>
      <c r="G131" s="411"/>
      <c r="H131" s="411"/>
      <c r="I131" s="411"/>
      <c r="J131" s="411"/>
      <c r="K131" s="411"/>
      <c r="L131" s="411"/>
      <c r="M131" s="411">
        <f t="shared" si="40"/>
        <v>0</v>
      </c>
      <c r="N131" s="411">
        <f t="shared" si="40"/>
        <v>0</v>
      </c>
      <c r="O131" s="411">
        <f t="shared" si="40"/>
        <v>0</v>
      </c>
      <c r="P131" s="412">
        <f t="shared" si="40"/>
        <v>0</v>
      </c>
    </row>
    <row r="132" spans="2:16" s="244" customFormat="1" ht="12.6" thickBot="1">
      <c r="B132" s="388">
        <f t="shared" si="39"/>
        <v>10</v>
      </c>
      <c r="C132" s="389" t="s">
        <v>175</v>
      </c>
      <c r="D132" s="424" t="s">
        <v>303</v>
      </c>
      <c r="E132" s="427"/>
      <c r="F132" s="436"/>
      <c r="G132" s="436"/>
      <c r="H132" s="436"/>
      <c r="I132" s="436"/>
      <c r="J132" s="436"/>
      <c r="K132" s="436"/>
      <c r="L132" s="436"/>
      <c r="M132" s="436"/>
      <c r="N132" s="436">
        <f t="shared" si="40"/>
        <v>0</v>
      </c>
      <c r="O132" s="436">
        <f t="shared" si="40"/>
        <v>0</v>
      </c>
      <c r="P132" s="437">
        <f t="shared" si="40"/>
        <v>0</v>
      </c>
    </row>
    <row r="133" spans="2:16" s="244" customFormat="1">
      <c r="B133" s="445"/>
      <c r="E133" s="446"/>
      <c r="F133" s="446"/>
      <c r="G133" s="446"/>
      <c r="H133" s="446"/>
      <c r="I133" s="446"/>
      <c r="J133" s="446"/>
      <c r="K133" s="446"/>
      <c r="L133" s="446"/>
      <c r="M133" s="446"/>
      <c r="N133" s="446"/>
      <c r="O133" s="446"/>
      <c r="P133" s="446"/>
    </row>
    <row r="134" spans="2:16" s="244" customFormat="1">
      <c r="B134" s="445"/>
      <c r="E134" s="446"/>
      <c r="F134" s="446"/>
      <c r="G134" s="446"/>
      <c r="H134" s="446"/>
      <c r="I134" s="446"/>
      <c r="J134" s="446"/>
      <c r="K134" s="446"/>
      <c r="L134" s="446"/>
      <c r="M134" s="446"/>
      <c r="N134" s="446"/>
      <c r="O134" s="446"/>
      <c r="P134" s="446"/>
    </row>
    <row r="135" spans="2:16" s="244" customFormat="1">
      <c r="B135" s="445"/>
      <c r="E135" s="446"/>
      <c r="F135" s="446"/>
      <c r="G135" s="446"/>
      <c r="H135" s="446"/>
      <c r="I135" s="446"/>
      <c r="J135" s="446"/>
      <c r="K135" s="446"/>
      <c r="L135" s="446"/>
      <c r="M135" s="446"/>
      <c r="N135" s="446"/>
      <c r="O135" s="446"/>
      <c r="P135" s="446"/>
    </row>
    <row r="136" spans="2:16" s="244" customFormat="1">
      <c r="B136" s="445"/>
      <c r="E136" s="446"/>
      <c r="F136" s="446"/>
      <c r="G136" s="446"/>
      <c r="H136" s="446"/>
      <c r="I136" s="446"/>
      <c r="J136" s="446"/>
      <c r="K136" s="446"/>
      <c r="L136" s="446"/>
      <c r="M136" s="446"/>
      <c r="N136" s="446"/>
      <c r="O136" s="446"/>
      <c r="P136" s="446"/>
    </row>
    <row r="137" spans="2:16" s="244" customFormat="1">
      <c r="B137" s="445"/>
      <c r="E137" s="446"/>
      <c r="F137" s="446"/>
      <c r="G137" s="446"/>
      <c r="H137" s="446"/>
      <c r="I137" s="446"/>
      <c r="J137" s="446"/>
      <c r="K137" s="446"/>
      <c r="L137" s="446"/>
      <c r="M137" s="446"/>
      <c r="N137" s="446"/>
      <c r="O137" s="446"/>
      <c r="P137" s="446"/>
    </row>
    <row r="138" spans="2:16" s="244" customFormat="1" ht="12.6" thickBot="1">
      <c r="B138" s="387" t="s">
        <v>47</v>
      </c>
      <c r="E138" s="357"/>
      <c r="F138" s="357"/>
      <c r="G138" s="357"/>
      <c r="H138" s="357"/>
      <c r="I138" s="357"/>
      <c r="J138" s="357"/>
      <c r="K138" s="357"/>
      <c r="L138" s="357"/>
      <c r="M138" s="357"/>
      <c r="N138" s="357"/>
      <c r="O138" s="357"/>
      <c r="P138" s="357"/>
    </row>
    <row r="139" spans="2:16" s="244" customFormat="1">
      <c r="B139" s="368" t="s">
        <v>0</v>
      </c>
      <c r="C139" s="369" t="s">
        <v>1</v>
      </c>
      <c r="D139" s="369"/>
      <c r="E139" s="370" t="s">
        <v>3</v>
      </c>
      <c r="F139" s="370" t="s">
        <v>4</v>
      </c>
      <c r="G139" s="370" t="s">
        <v>5</v>
      </c>
      <c r="H139" s="370" t="s">
        <v>6</v>
      </c>
      <c r="I139" s="370" t="s">
        <v>7</v>
      </c>
      <c r="J139" s="370" t="s">
        <v>8</v>
      </c>
      <c r="K139" s="370" t="s">
        <v>9</v>
      </c>
      <c r="L139" s="370" t="s">
        <v>10</v>
      </c>
      <c r="M139" s="370" t="s">
        <v>11</v>
      </c>
      <c r="N139" s="370" t="s">
        <v>12</v>
      </c>
      <c r="O139" s="370" t="s">
        <v>13</v>
      </c>
      <c r="P139" s="371" t="s">
        <v>339</v>
      </c>
    </row>
    <row r="140" spans="2:16" s="244" customFormat="1">
      <c r="B140" s="447"/>
      <c r="C140" s="441" t="s">
        <v>49</v>
      </c>
      <c r="D140" s="448" t="s">
        <v>303</v>
      </c>
      <c r="E140" s="449">
        <f>'Assu Sum Mod B'!I12*10^5</f>
        <v>0</v>
      </c>
      <c r="F140" s="448">
        <f>E140*(1+F141)</f>
        <v>0</v>
      </c>
      <c r="G140" s="448">
        <f t="shared" ref="G140:P140" si="41">F140*(1+G141)</f>
        <v>0</v>
      </c>
      <c r="H140" s="448">
        <f t="shared" si="41"/>
        <v>0</v>
      </c>
      <c r="I140" s="448">
        <f t="shared" si="41"/>
        <v>0</v>
      </c>
      <c r="J140" s="448">
        <f t="shared" si="41"/>
        <v>0</v>
      </c>
      <c r="K140" s="448">
        <f t="shared" si="41"/>
        <v>0</v>
      </c>
      <c r="L140" s="448">
        <f t="shared" si="41"/>
        <v>0</v>
      </c>
      <c r="M140" s="448">
        <f t="shared" si="41"/>
        <v>0</v>
      </c>
      <c r="N140" s="448">
        <f t="shared" si="41"/>
        <v>0</v>
      </c>
      <c r="O140" s="448">
        <f t="shared" si="41"/>
        <v>0</v>
      </c>
      <c r="P140" s="450">
        <f t="shared" si="41"/>
        <v>0</v>
      </c>
    </row>
    <row r="141" spans="2:16" s="244" customFormat="1">
      <c r="B141" s="378">
        <v>1</v>
      </c>
      <c r="C141" s="441" t="s">
        <v>48</v>
      </c>
      <c r="D141" s="441" t="s">
        <v>42</v>
      </c>
      <c r="E141" s="442"/>
      <c r="F141" s="442"/>
      <c r="G141" s="442"/>
      <c r="H141" s="511">
        <v>0.15</v>
      </c>
      <c r="I141" s="442"/>
      <c r="J141" s="442"/>
      <c r="K141" s="511">
        <v>0.15</v>
      </c>
      <c r="L141" s="442"/>
      <c r="M141" s="442"/>
      <c r="N141" s="511">
        <v>0.15</v>
      </c>
      <c r="O141" s="639"/>
      <c r="P141" s="642"/>
    </row>
    <row r="142" spans="2:16" s="244" customFormat="1" ht="12.6" thickBot="1">
      <c r="B142" s="388"/>
      <c r="C142" s="438" t="s">
        <v>59</v>
      </c>
      <c r="D142" s="438" t="s">
        <v>42</v>
      </c>
      <c r="E142" s="440"/>
      <c r="F142" s="503">
        <v>0.05</v>
      </c>
      <c r="G142" s="503">
        <v>0.05</v>
      </c>
      <c r="H142" s="503">
        <v>0.05</v>
      </c>
      <c r="I142" s="503">
        <v>0.05</v>
      </c>
      <c r="J142" s="503">
        <v>0.05</v>
      </c>
      <c r="K142" s="503">
        <v>0.05</v>
      </c>
      <c r="L142" s="503">
        <v>0.05</v>
      </c>
      <c r="M142" s="503">
        <v>0.05</v>
      </c>
      <c r="N142" s="503">
        <v>0.05</v>
      </c>
      <c r="O142" s="503">
        <v>0.05</v>
      </c>
      <c r="P142" s="504">
        <v>0.05</v>
      </c>
    </row>
    <row r="143" spans="2:16" s="244" customFormat="1" ht="12.6" thickBot="1">
      <c r="B143" s="445"/>
      <c r="E143" s="446"/>
      <c r="F143" s="446"/>
      <c r="G143" s="446"/>
      <c r="H143" s="446"/>
      <c r="I143" s="446"/>
      <c r="J143" s="446"/>
      <c r="K143" s="446"/>
      <c r="L143" s="446"/>
      <c r="M143" s="446"/>
      <c r="N143" s="446"/>
      <c r="O143" s="446"/>
      <c r="P143" s="446"/>
    </row>
    <row r="144" spans="2:16" s="244" customFormat="1">
      <c r="B144" s="258">
        <f>B141+1</f>
        <v>2</v>
      </c>
      <c r="C144" s="431" t="s">
        <v>50</v>
      </c>
      <c r="D144" s="451" t="s">
        <v>303</v>
      </c>
      <c r="E144" s="452" t="s">
        <v>3</v>
      </c>
      <c r="F144" s="453">
        <f>E140*(1+F142)</f>
        <v>0</v>
      </c>
      <c r="G144" s="454">
        <f>F144</f>
        <v>0</v>
      </c>
      <c r="H144" s="454">
        <f>G144</f>
        <v>0</v>
      </c>
      <c r="I144" s="454">
        <f>H144*(1+H141)</f>
        <v>0</v>
      </c>
      <c r="J144" s="454">
        <f t="shared" ref="J144:P144" si="42">I144*(1+I141)</f>
        <v>0</v>
      </c>
      <c r="K144" s="454">
        <f t="shared" si="42"/>
        <v>0</v>
      </c>
      <c r="L144" s="454">
        <f t="shared" si="42"/>
        <v>0</v>
      </c>
      <c r="M144" s="454">
        <f t="shared" si="42"/>
        <v>0</v>
      </c>
      <c r="N144" s="454">
        <f t="shared" si="42"/>
        <v>0</v>
      </c>
      <c r="O144" s="454">
        <f t="shared" si="42"/>
        <v>0</v>
      </c>
      <c r="P144" s="455">
        <f t="shared" si="42"/>
        <v>0</v>
      </c>
    </row>
    <row r="145" spans="2:16" s="244" customFormat="1">
      <c r="B145" s="263">
        <f t="shared" ref="B145:B152" si="43">B144+1</f>
        <v>3</v>
      </c>
      <c r="C145" s="254" t="s">
        <v>51</v>
      </c>
      <c r="D145" s="456" t="s">
        <v>303</v>
      </c>
      <c r="E145" s="457"/>
      <c r="F145" s="420" t="s">
        <v>3</v>
      </c>
      <c r="G145" s="458">
        <f>F144*(1+G142)</f>
        <v>0</v>
      </c>
      <c r="H145" s="457">
        <f>G145</f>
        <v>0</v>
      </c>
      <c r="I145" s="457">
        <f>H145</f>
        <v>0</v>
      </c>
      <c r="J145" s="457">
        <f>I145*(1+H141)</f>
        <v>0</v>
      </c>
      <c r="K145" s="457">
        <f>J145</f>
        <v>0</v>
      </c>
      <c r="L145" s="457">
        <f>K145</f>
        <v>0</v>
      </c>
      <c r="M145" s="457">
        <f t="shared" ref="M145:P145" si="44">L145*(1+K141)</f>
        <v>0</v>
      </c>
      <c r="N145" s="457">
        <f t="shared" si="44"/>
        <v>0</v>
      </c>
      <c r="O145" s="457">
        <f t="shared" si="44"/>
        <v>0</v>
      </c>
      <c r="P145" s="459">
        <f t="shared" si="44"/>
        <v>0</v>
      </c>
    </row>
    <row r="146" spans="2:16" s="244" customFormat="1">
      <c r="B146" s="263">
        <f t="shared" si="43"/>
        <v>4</v>
      </c>
      <c r="C146" s="254" t="s">
        <v>52</v>
      </c>
      <c r="D146" s="456" t="s">
        <v>303</v>
      </c>
      <c r="E146" s="457"/>
      <c r="F146" s="460"/>
      <c r="G146" s="420" t="s">
        <v>3</v>
      </c>
      <c r="H146" s="458">
        <f>G145*(1+H142)</f>
        <v>0</v>
      </c>
      <c r="I146" s="457">
        <f>H146</f>
        <v>0</v>
      </c>
      <c r="J146" s="457">
        <f>I146</f>
        <v>0</v>
      </c>
      <c r="K146" s="457">
        <f t="shared" ref="K146:P146" si="45">J146*(1+K141)</f>
        <v>0</v>
      </c>
      <c r="L146" s="457">
        <f t="shared" si="45"/>
        <v>0</v>
      </c>
      <c r="M146" s="457">
        <f t="shared" si="45"/>
        <v>0</v>
      </c>
      <c r="N146" s="457">
        <f t="shared" si="45"/>
        <v>0</v>
      </c>
      <c r="O146" s="457">
        <f t="shared" si="45"/>
        <v>0</v>
      </c>
      <c r="P146" s="459">
        <f t="shared" si="45"/>
        <v>0</v>
      </c>
    </row>
    <row r="147" spans="2:16" s="244" customFormat="1">
      <c r="B147" s="263">
        <f t="shared" si="43"/>
        <v>5</v>
      </c>
      <c r="C147" s="254" t="s">
        <v>53</v>
      </c>
      <c r="D147" s="456" t="s">
        <v>303</v>
      </c>
      <c r="E147" s="457"/>
      <c r="F147" s="457"/>
      <c r="G147" s="460"/>
      <c r="H147" s="420" t="s">
        <v>3</v>
      </c>
      <c r="I147" s="458">
        <f>H146*(1+I142)</f>
        <v>0</v>
      </c>
      <c r="J147" s="457">
        <f>I147</f>
        <v>0</v>
      </c>
      <c r="K147" s="457">
        <f>J147</f>
        <v>0</v>
      </c>
      <c r="L147" s="457">
        <f>K147*(1+K141)</f>
        <v>0</v>
      </c>
      <c r="M147" s="457">
        <f>L147</f>
        <v>0</v>
      </c>
      <c r="N147" s="457">
        <f>M147</f>
        <v>0</v>
      </c>
      <c r="O147" s="457">
        <f>N147*(1+N141)</f>
        <v>0</v>
      </c>
      <c r="P147" s="459">
        <f>O147*(1+O141)</f>
        <v>0</v>
      </c>
    </row>
    <row r="148" spans="2:16" s="244" customFormat="1">
      <c r="B148" s="263">
        <f t="shared" si="43"/>
        <v>6</v>
      </c>
      <c r="C148" s="254" t="s">
        <v>54</v>
      </c>
      <c r="D148" s="456" t="s">
        <v>303</v>
      </c>
      <c r="E148" s="457"/>
      <c r="F148" s="457"/>
      <c r="G148" s="457"/>
      <c r="H148" s="460"/>
      <c r="I148" s="420" t="s">
        <v>3</v>
      </c>
      <c r="J148" s="458">
        <f>I147*(1+J142)</f>
        <v>0</v>
      </c>
      <c r="K148" s="457">
        <f>J148</f>
        <v>0</v>
      </c>
      <c r="L148" s="457">
        <f>K148</f>
        <v>0</v>
      </c>
      <c r="M148" s="457">
        <f>L148*(1+K141)</f>
        <v>0</v>
      </c>
      <c r="N148" s="457">
        <f>M148</f>
        <v>0</v>
      </c>
      <c r="O148" s="457">
        <f>N148</f>
        <v>0</v>
      </c>
      <c r="P148" s="459">
        <f>O148*(1+N141)</f>
        <v>0</v>
      </c>
    </row>
    <row r="149" spans="2:16" s="244" customFormat="1">
      <c r="B149" s="263">
        <f t="shared" si="43"/>
        <v>7</v>
      </c>
      <c r="C149" s="254" t="s">
        <v>55</v>
      </c>
      <c r="D149" s="461" t="s">
        <v>303</v>
      </c>
      <c r="E149" s="462"/>
      <c r="F149" s="462"/>
      <c r="G149" s="462"/>
      <c r="H149" s="462"/>
      <c r="I149" s="460"/>
      <c r="J149" s="420" t="s">
        <v>3</v>
      </c>
      <c r="K149" s="463">
        <f>J148*(1+K142)</f>
        <v>0</v>
      </c>
      <c r="L149" s="462">
        <f>K149</f>
        <v>0</v>
      </c>
      <c r="M149" s="462">
        <f>L149</f>
        <v>0</v>
      </c>
      <c r="N149" s="462">
        <f>M149*(1+N141)</f>
        <v>0</v>
      </c>
      <c r="O149" s="462">
        <f>N149</f>
        <v>0</v>
      </c>
      <c r="P149" s="464">
        <f>O149</f>
        <v>0</v>
      </c>
    </row>
    <row r="150" spans="2:16" s="244" customFormat="1">
      <c r="B150" s="263">
        <f t="shared" si="43"/>
        <v>8</v>
      </c>
      <c r="C150" s="254" t="s">
        <v>56</v>
      </c>
      <c r="D150" s="461" t="s">
        <v>303</v>
      </c>
      <c r="E150" s="462"/>
      <c r="F150" s="462"/>
      <c r="G150" s="462"/>
      <c r="H150" s="462"/>
      <c r="I150" s="462"/>
      <c r="J150" s="460"/>
      <c r="K150" s="420" t="s">
        <v>3</v>
      </c>
      <c r="L150" s="463">
        <f>K149*(1+L142)</f>
        <v>0</v>
      </c>
      <c r="M150" s="462">
        <f>L150</f>
        <v>0</v>
      </c>
      <c r="N150" s="462">
        <f>M150</f>
        <v>0</v>
      </c>
      <c r="O150" s="462">
        <f>N150*(1+N141)</f>
        <v>0</v>
      </c>
      <c r="P150" s="464">
        <f>O150*(1+$O$141)</f>
        <v>0</v>
      </c>
    </row>
    <row r="151" spans="2:16" s="244" customFormat="1">
      <c r="B151" s="263">
        <f t="shared" si="43"/>
        <v>9</v>
      </c>
      <c r="C151" s="254" t="s">
        <v>57</v>
      </c>
      <c r="D151" s="461" t="s">
        <v>303</v>
      </c>
      <c r="E151" s="462"/>
      <c r="F151" s="462"/>
      <c r="G151" s="462"/>
      <c r="H151" s="462"/>
      <c r="I151" s="462"/>
      <c r="J151" s="462"/>
      <c r="K151" s="460"/>
      <c r="L151" s="420" t="s">
        <v>3</v>
      </c>
      <c r="M151" s="463">
        <f>L150*(1+M142)</f>
        <v>0</v>
      </c>
      <c r="N151" s="462">
        <f>M151</f>
        <v>0</v>
      </c>
      <c r="O151" s="462">
        <f>N151</f>
        <v>0</v>
      </c>
      <c r="P151" s="464">
        <f>O151*(1+$N$141)</f>
        <v>0</v>
      </c>
    </row>
    <row r="152" spans="2:16" s="244" customFormat="1" ht="12.6" thickBot="1">
      <c r="B152" s="465">
        <f t="shared" si="43"/>
        <v>10</v>
      </c>
      <c r="C152" s="466" t="s">
        <v>58</v>
      </c>
      <c r="D152" s="467" t="s">
        <v>303</v>
      </c>
      <c r="E152" s="468"/>
      <c r="F152" s="468"/>
      <c r="G152" s="468"/>
      <c r="H152" s="468"/>
      <c r="I152" s="468"/>
      <c r="J152" s="468"/>
      <c r="K152" s="468"/>
      <c r="L152" s="469"/>
      <c r="M152" s="426" t="s">
        <v>3</v>
      </c>
      <c r="N152" s="470">
        <f>M151*(1+N142)</f>
        <v>0</v>
      </c>
      <c r="O152" s="470">
        <f>N152</f>
        <v>0</v>
      </c>
      <c r="P152" s="471">
        <f>O152</f>
        <v>0</v>
      </c>
    </row>
    <row r="153" spans="2:16" ht="12.6" thickBot="1">
      <c r="B153" s="257"/>
      <c r="C153" s="244"/>
      <c r="D153" s="244"/>
      <c r="E153" s="357"/>
      <c r="F153" s="357"/>
      <c r="G153" s="357"/>
      <c r="H153" s="357"/>
      <c r="I153" s="357"/>
      <c r="J153" s="357"/>
      <c r="K153" s="357"/>
      <c r="L153" s="357"/>
      <c r="M153" s="357"/>
      <c r="N153" s="357"/>
      <c r="O153" s="357" t="s">
        <v>165</v>
      </c>
      <c r="P153" s="357" t="s">
        <v>165</v>
      </c>
    </row>
    <row r="154" spans="2:16" ht="12.6" thickBot="1">
      <c r="B154" s="380"/>
      <c r="C154" s="381" t="s">
        <v>29</v>
      </c>
      <c r="D154" s="382"/>
      <c r="E154" s="428">
        <f>SUM(E155:E164)</f>
        <v>0</v>
      </c>
      <c r="F154" s="428" t="e">
        <f t="shared" ref="F154:P154" si="46">SUM(F155:F164)</f>
        <v>#DIV/0!</v>
      </c>
      <c r="G154" s="428" t="e">
        <f t="shared" si="46"/>
        <v>#DIV/0!</v>
      </c>
      <c r="H154" s="428" t="e">
        <f t="shared" si="46"/>
        <v>#DIV/0!</v>
      </c>
      <c r="I154" s="428" t="e">
        <f t="shared" si="46"/>
        <v>#DIV/0!</v>
      </c>
      <c r="J154" s="428" t="e">
        <f t="shared" si="46"/>
        <v>#DIV/0!</v>
      </c>
      <c r="K154" s="428" t="e">
        <f t="shared" si="46"/>
        <v>#DIV/0!</v>
      </c>
      <c r="L154" s="428" t="e">
        <f t="shared" si="46"/>
        <v>#DIV/0!</v>
      </c>
      <c r="M154" s="428" t="e">
        <f t="shared" si="46"/>
        <v>#DIV/0!</v>
      </c>
      <c r="N154" s="428" t="e">
        <f t="shared" si="46"/>
        <v>#DIV/0!</v>
      </c>
      <c r="O154" s="428" t="e">
        <f t="shared" si="46"/>
        <v>#DIV/0!</v>
      </c>
      <c r="P154" s="429" t="e">
        <f t="shared" si="46"/>
        <v>#DIV/0!</v>
      </c>
    </row>
    <row r="155" spans="2:16">
      <c r="B155" s="430">
        <f t="shared" ref="B155:B164" si="47">B154+1</f>
        <v>1</v>
      </c>
      <c r="C155" s="431" t="s">
        <v>176</v>
      </c>
      <c r="D155" s="432" t="s">
        <v>303</v>
      </c>
      <c r="E155" s="433">
        <f t="shared" ref="E155:P155" si="48">E140*E269*12/10^5</f>
        <v>0</v>
      </c>
      <c r="F155" s="434" t="e">
        <f t="shared" si="48"/>
        <v>#DIV/0!</v>
      </c>
      <c r="G155" s="434" t="e">
        <f t="shared" si="48"/>
        <v>#DIV/0!</v>
      </c>
      <c r="H155" s="434" t="e">
        <f t="shared" si="48"/>
        <v>#DIV/0!</v>
      </c>
      <c r="I155" s="434" t="e">
        <f t="shared" si="48"/>
        <v>#DIV/0!</v>
      </c>
      <c r="J155" s="434" t="e">
        <f t="shared" si="48"/>
        <v>#DIV/0!</v>
      </c>
      <c r="K155" s="434" t="e">
        <f t="shared" si="48"/>
        <v>#DIV/0!</v>
      </c>
      <c r="L155" s="434" t="e">
        <f t="shared" si="48"/>
        <v>#DIV/0!</v>
      </c>
      <c r="M155" s="434" t="e">
        <f t="shared" si="48"/>
        <v>#DIV/0!</v>
      </c>
      <c r="N155" s="434" t="e">
        <f t="shared" si="48"/>
        <v>#DIV/0!</v>
      </c>
      <c r="O155" s="434" t="e">
        <f t="shared" si="48"/>
        <v>#DIV/0!</v>
      </c>
      <c r="P155" s="435" t="e">
        <f t="shared" si="48"/>
        <v>#DIV/0!</v>
      </c>
    </row>
    <row r="156" spans="2:16">
      <c r="B156" s="378">
        <f>B155+1</f>
        <v>2</v>
      </c>
      <c r="C156" s="373" t="s">
        <v>50</v>
      </c>
      <c r="D156" s="374" t="s">
        <v>303</v>
      </c>
      <c r="E156" s="410"/>
      <c r="F156" s="411">
        <f t="shared" ref="F156:P161" si="49">F144*F270*12/10^5</f>
        <v>0</v>
      </c>
      <c r="G156" s="411" t="e">
        <f t="shared" si="49"/>
        <v>#DIV/0!</v>
      </c>
      <c r="H156" s="411" t="e">
        <f t="shared" si="49"/>
        <v>#DIV/0!</v>
      </c>
      <c r="I156" s="411" t="e">
        <f t="shared" si="49"/>
        <v>#DIV/0!</v>
      </c>
      <c r="J156" s="411" t="e">
        <f t="shared" si="49"/>
        <v>#DIV/0!</v>
      </c>
      <c r="K156" s="411" t="e">
        <f t="shared" si="49"/>
        <v>#DIV/0!</v>
      </c>
      <c r="L156" s="411" t="e">
        <f t="shared" si="49"/>
        <v>#DIV/0!</v>
      </c>
      <c r="M156" s="411" t="e">
        <f t="shared" si="49"/>
        <v>#DIV/0!</v>
      </c>
      <c r="N156" s="411" t="e">
        <f t="shared" si="49"/>
        <v>#DIV/0!</v>
      </c>
      <c r="O156" s="411" t="e">
        <f t="shared" si="49"/>
        <v>#DIV/0!</v>
      </c>
      <c r="P156" s="412" t="e">
        <f t="shared" si="49"/>
        <v>#DIV/0!</v>
      </c>
    </row>
    <row r="157" spans="2:16">
      <c r="B157" s="378">
        <f t="shared" si="47"/>
        <v>3</v>
      </c>
      <c r="C157" s="373" t="s">
        <v>51</v>
      </c>
      <c r="D157" s="374" t="s">
        <v>303</v>
      </c>
      <c r="E157" s="410"/>
      <c r="F157" s="411"/>
      <c r="G157" s="411">
        <f t="shared" si="49"/>
        <v>0</v>
      </c>
      <c r="H157" s="411" t="e">
        <f t="shared" si="49"/>
        <v>#DIV/0!</v>
      </c>
      <c r="I157" s="411" t="e">
        <f t="shared" si="49"/>
        <v>#DIV/0!</v>
      </c>
      <c r="J157" s="411" t="e">
        <f t="shared" si="49"/>
        <v>#DIV/0!</v>
      </c>
      <c r="K157" s="411" t="e">
        <f t="shared" si="49"/>
        <v>#DIV/0!</v>
      </c>
      <c r="L157" s="411" t="e">
        <f t="shared" si="49"/>
        <v>#DIV/0!</v>
      </c>
      <c r="M157" s="411" t="e">
        <f t="shared" si="49"/>
        <v>#DIV/0!</v>
      </c>
      <c r="N157" s="411" t="e">
        <f t="shared" si="49"/>
        <v>#DIV/0!</v>
      </c>
      <c r="O157" s="411" t="e">
        <f t="shared" si="49"/>
        <v>#DIV/0!</v>
      </c>
      <c r="P157" s="412" t="e">
        <f t="shared" si="49"/>
        <v>#DIV/0!</v>
      </c>
    </row>
    <row r="158" spans="2:16">
      <c r="B158" s="378">
        <f t="shared" si="47"/>
        <v>4</v>
      </c>
      <c r="C158" s="373" t="s">
        <v>52</v>
      </c>
      <c r="D158" s="374" t="s">
        <v>303</v>
      </c>
      <c r="E158" s="410"/>
      <c r="F158" s="411"/>
      <c r="G158" s="411"/>
      <c r="H158" s="411">
        <f t="shared" si="49"/>
        <v>0</v>
      </c>
      <c r="I158" s="411" t="e">
        <f t="shared" si="49"/>
        <v>#DIV/0!</v>
      </c>
      <c r="J158" s="411" t="e">
        <f t="shared" si="49"/>
        <v>#DIV/0!</v>
      </c>
      <c r="K158" s="411" t="e">
        <f t="shared" si="49"/>
        <v>#DIV/0!</v>
      </c>
      <c r="L158" s="411" t="e">
        <f t="shared" si="49"/>
        <v>#DIV/0!</v>
      </c>
      <c r="M158" s="411" t="e">
        <f t="shared" si="49"/>
        <v>#DIV/0!</v>
      </c>
      <c r="N158" s="411" t="e">
        <f t="shared" si="49"/>
        <v>#DIV/0!</v>
      </c>
      <c r="O158" s="411" t="e">
        <f t="shared" si="49"/>
        <v>#DIV/0!</v>
      </c>
      <c r="P158" s="412" t="e">
        <f t="shared" si="49"/>
        <v>#DIV/0!</v>
      </c>
    </row>
    <row r="159" spans="2:16">
      <c r="B159" s="378">
        <f t="shared" si="47"/>
        <v>5</v>
      </c>
      <c r="C159" s="373" t="s">
        <v>53</v>
      </c>
      <c r="D159" s="374" t="s">
        <v>303</v>
      </c>
      <c r="E159" s="410"/>
      <c r="F159" s="411"/>
      <c r="G159" s="411"/>
      <c r="H159" s="411"/>
      <c r="I159" s="411">
        <f t="shared" si="49"/>
        <v>0</v>
      </c>
      <c r="J159" s="411" t="e">
        <f t="shared" si="49"/>
        <v>#DIV/0!</v>
      </c>
      <c r="K159" s="411" t="e">
        <f t="shared" si="49"/>
        <v>#DIV/0!</v>
      </c>
      <c r="L159" s="411" t="e">
        <f t="shared" si="49"/>
        <v>#DIV/0!</v>
      </c>
      <c r="M159" s="411" t="e">
        <f t="shared" si="49"/>
        <v>#DIV/0!</v>
      </c>
      <c r="N159" s="411" t="e">
        <f t="shared" si="49"/>
        <v>#DIV/0!</v>
      </c>
      <c r="O159" s="411" t="e">
        <f t="shared" si="49"/>
        <v>#DIV/0!</v>
      </c>
      <c r="P159" s="412" t="e">
        <f t="shared" si="49"/>
        <v>#DIV/0!</v>
      </c>
    </row>
    <row r="160" spans="2:16">
      <c r="B160" s="378">
        <f t="shared" si="47"/>
        <v>6</v>
      </c>
      <c r="C160" s="373" t="s">
        <v>54</v>
      </c>
      <c r="D160" s="374" t="s">
        <v>303</v>
      </c>
      <c r="E160" s="410"/>
      <c r="F160" s="411"/>
      <c r="G160" s="411"/>
      <c r="H160" s="411"/>
      <c r="I160" s="411"/>
      <c r="J160" s="411">
        <f t="shared" si="49"/>
        <v>0</v>
      </c>
      <c r="K160" s="411">
        <f t="shared" si="49"/>
        <v>0</v>
      </c>
      <c r="L160" s="411">
        <f t="shared" si="49"/>
        <v>0</v>
      </c>
      <c r="M160" s="411">
        <f t="shared" si="49"/>
        <v>0</v>
      </c>
      <c r="N160" s="411">
        <f t="shared" si="49"/>
        <v>0</v>
      </c>
      <c r="O160" s="411">
        <f t="shared" si="49"/>
        <v>0</v>
      </c>
      <c r="P160" s="412">
        <f t="shared" si="49"/>
        <v>0</v>
      </c>
    </row>
    <row r="161" spans="2:16">
      <c r="B161" s="378">
        <f t="shared" si="47"/>
        <v>7</v>
      </c>
      <c r="C161" s="373" t="s">
        <v>55</v>
      </c>
      <c r="D161" s="374" t="s">
        <v>303</v>
      </c>
      <c r="E161" s="410"/>
      <c r="F161" s="411"/>
      <c r="G161" s="411"/>
      <c r="H161" s="411"/>
      <c r="I161" s="411"/>
      <c r="J161" s="411"/>
      <c r="K161" s="411">
        <f t="shared" si="49"/>
        <v>0</v>
      </c>
      <c r="L161" s="411">
        <f t="shared" si="49"/>
        <v>0</v>
      </c>
      <c r="M161" s="411">
        <f t="shared" si="49"/>
        <v>0</v>
      </c>
      <c r="N161" s="411">
        <f t="shared" si="49"/>
        <v>0</v>
      </c>
      <c r="O161" s="411">
        <f t="shared" si="49"/>
        <v>0</v>
      </c>
      <c r="P161" s="412">
        <f t="shared" si="49"/>
        <v>0</v>
      </c>
    </row>
    <row r="162" spans="2:16">
      <c r="B162" s="378">
        <f t="shared" si="47"/>
        <v>8</v>
      </c>
      <c r="C162" s="373" t="s">
        <v>56</v>
      </c>
      <c r="D162" s="374" t="s">
        <v>303</v>
      </c>
      <c r="E162" s="410"/>
      <c r="F162" s="411"/>
      <c r="G162" s="411"/>
      <c r="H162" s="411"/>
      <c r="I162" s="411"/>
      <c r="J162" s="411"/>
      <c r="K162" s="411"/>
      <c r="L162" s="411">
        <f>L150*L276*12/10^5</f>
        <v>0</v>
      </c>
      <c r="M162" s="411">
        <f>M150*M276*12/10^5</f>
        <v>0</v>
      </c>
      <c r="N162" s="411">
        <f>N150*N276*12/10^5</f>
        <v>0</v>
      </c>
      <c r="O162" s="411">
        <f>O150*O276*12/10^5</f>
        <v>0</v>
      </c>
      <c r="P162" s="412">
        <f>P150*P276*12/10^5</f>
        <v>0</v>
      </c>
    </row>
    <row r="163" spans="2:16">
      <c r="B163" s="378">
        <f t="shared" si="47"/>
        <v>9</v>
      </c>
      <c r="C163" s="373" t="s">
        <v>57</v>
      </c>
      <c r="D163" s="374" t="s">
        <v>303</v>
      </c>
      <c r="E163" s="410"/>
      <c r="F163" s="411"/>
      <c r="G163" s="411"/>
      <c r="H163" s="411"/>
      <c r="I163" s="411"/>
      <c r="J163" s="411"/>
      <c r="K163" s="411"/>
      <c r="L163" s="411"/>
      <c r="M163" s="411">
        <f>M151*M277*12/10^5</f>
        <v>0</v>
      </c>
      <c r="N163" s="411">
        <f>N151*N277*12/10^5</f>
        <v>0</v>
      </c>
      <c r="O163" s="411">
        <f>O151*O277*12/10^5</f>
        <v>0</v>
      </c>
      <c r="P163" s="412">
        <f>P151*P277*12/10^5</f>
        <v>0</v>
      </c>
    </row>
    <row r="164" spans="2:16" ht="12.6" thickBot="1">
      <c r="B164" s="388">
        <f t="shared" si="47"/>
        <v>10</v>
      </c>
      <c r="C164" s="389" t="s">
        <v>58</v>
      </c>
      <c r="D164" s="424" t="s">
        <v>303</v>
      </c>
      <c r="E164" s="427"/>
      <c r="F164" s="436"/>
      <c r="G164" s="436"/>
      <c r="H164" s="436"/>
      <c r="I164" s="436"/>
      <c r="J164" s="436"/>
      <c r="K164" s="436"/>
      <c r="L164" s="436"/>
      <c r="M164" s="436"/>
      <c r="N164" s="436">
        <f>N152*N278*12/10^5</f>
        <v>0</v>
      </c>
      <c r="O164" s="436">
        <f>O152*O278*12/10^5</f>
        <v>0</v>
      </c>
      <c r="P164" s="437">
        <f>P152*P278*12/10^5</f>
        <v>0</v>
      </c>
    </row>
    <row r="165" spans="2:16">
      <c r="B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2:16">
      <c r="B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2:16">
      <c r="B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2:16">
      <c r="B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2:16">
      <c r="B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2:16">
      <c r="B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2:16" ht="12.6" thickBot="1">
      <c r="B171" s="387" t="s">
        <v>46</v>
      </c>
      <c r="C171" s="244"/>
      <c r="D171" s="244"/>
      <c r="E171" s="357"/>
      <c r="F171" s="357"/>
      <c r="G171" s="357"/>
      <c r="H171" s="357"/>
      <c r="I171" s="357"/>
      <c r="J171" s="357"/>
      <c r="K171" s="357"/>
      <c r="L171" s="357"/>
      <c r="M171" s="357"/>
      <c r="N171" s="357"/>
      <c r="O171" s="357"/>
      <c r="P171" s="357"/>
    </row>
    <row r="172" spans="2:16">
      <c r="B172" s="368" t="s">
        <v>0</v>
      </c>
      <c r="C172" s="369" t="s">
        <v>1</v>
      </c>
      <c r="D172" s="369"/>
      <c r="E172" s="370" t="s">
        <v>3</v>
      </c>
      <c r="F172" s="370" t="s">
        <v>4</v>
      </c>
      <c r="G172" s="370" t="s">
        <v>5</v>
      </c>
      <c r="H172" s="370" t="s">
        <v>6</v>
      </c>
      <c r="I172" s="370" t="s">
        <v>7</v>
      </c>
      <c r="J172" s="370" t="s">
        <v>8</v>
      </c>
      <c r="K172" s="370" t="s">
        <v>9</v>
      </c>
      <c r="L172" s="370" t="s">
        <v>10</v>
      </c>
      <c r="M172" s="370" t="s">
        <v>11</v>
      </c>
      <c r="N172" s="370" t="s">
        <v>12</v>
      </c>
      <c r="O172" s="370" t="s">
        <v>13</v>
      </c>
      <c r="P172" s="371" t="s">
        <v>339</v>
      </c>
    </row>
    <row r="173" spans="2:16">
      <c r="B173" s="447"/>
      <c r="C173" s="441" t="s">
        <v>49</v>
      </c>
      <c r="D173" s="448" t="s">
        <v>303</v>
      </c>
      <c r="E173" s="472">
        <f>'Assu Sum Mod B'!I13*10^5</f>
        <v>0</v>
      </c>
      <c r="F173" s="473">
        <f>E173*(1+F174)</f>
        <v>0</v>
      </c>
      <c r="G173" s="473">
        <f t="shared" ref="G173:P173" si="50">F173*(1+G174)</f>
        <v>0</v>
      </c>
      <c r="H173" s="473">
        <f t="shared" si="50"/>
        <v>0</v>
      </c>
      <c r="I173" s="473">
        <f t="shared" si="50"/>
        <v>0</v>
      </c>
      <c r="J173" s="473">
        <f t="shared" si="50"/>
        <v>0</v>
      </c>
      <c r="K173" s="473">
        <f t="shared" si="50"/>
        <v>0</v>
      </c>
      <c r="L173" s="473">
        <f t="shared" si="50"/>
        <v>0</v>
      </c>
      <c r="M173" s="473">
        <f t="shared" si="50"/>
        <v>0</v>
      </c>
      <c r="N173" s="473">
        <f t="shared" si="50"/>
        <v>0</v>
      </c>
      <c r="O173" s="473">
        <f t="shared" si="50"/>
        <v>0</v>
      </c>
      <c r="P173" s="474">
        <f t="shared" si="50"/>
        <v>0</v>
      </c>
    </row>
    <row r="174" spans="2:16" ht="12.6" thickBot="1">
      <c r="B174" s="388">
        <v>1</v>
      </c>
      <c r="C174" s="438" t="s">
        <v>60</v>
      </c>
      <c r="D174" s="438" t="s">
        <v>42</v>
      </c>
      <c r="E174" s="440"/>
      <c r="F174" s="503">
        <v>0.1</v>
      </c>
      <c r="G174" s="503">
        <v>0.1</v>
      </c>
      <c r="H174" s="503">
        <v>0.1</v>
      </c>
      <c r="I174" s="503">
        <v>0.1</v>
      </c>
      <c r="J174" s="503">
        <v>0.1</v>
      </c>
      <c r="K174" s="503">
        <v>0.1</v>
      </c>
      <c r="L174" s="513">
        <v>0.1</v>
      </c>
      <c r="M174" s="503">
        <v>0.1</v>
      </c>
      <c r="N174" s="503">
        <v>0.1</v>
      </c>
      <c r="O174" s="503">
        <v>0.1</v>
      </c>
      <c r="P174" s="514">
        <v>0.1</v>
      </c>
    </row>
    <row r="175" spans="2:16" s="244" customFormat="1" ht="12.6" thickBot="1">
      <c r="B175" s="257"/>
      <c r="E175" s="357"/>
      <c r="F175" s="357"/>
      <c r="G175" s="357"/>
      <c r="H175" s="357"/>
      <c r="I175" s="357"/>
      <c r="J175" s="357"/>
      <c r="K175" s="357"/>
      <c r="L175" s="357"/>
      <c r="M175" s="357"/>
      <c r="N175" s="357"/>
      <c r="O175" s="357"/>
      <c r="P175" s="357" t="s">
        <v>165</v>
      </c>
    </row>
    <row r="176" spans="2:16" s="244" customFormat="1" ht="12.6" thickBot="1">
      <c r="B176" s="380"/>
      <c r="C176" s="381" t="s">
        <v>46</v>
      </c>
      <c r="D176" s="382"/>
      <c r="E176" s="383">
        <f t="shared" ref="E176:P176" si="51">E173*E279*12/10^5</f>
        <v>0</v>
      </c>
      <c r="F176" s="383" t="e">
        <f t="shared" si="51"/>
        <v>#DIV/0!</v>
      </c>
      <c r="G176" s="383" t="e">
        <f t="shared" si="51"/>
        <v>#DIV/0!</v>
      </c>
      <c r="H176" s="383" t="e">
        <f t="shared" si="51"/>
        <v>#DIV/0!</v>
      </c>
      <c r="I176" s="383" t="e">
        <f t="shared" si="51"/>
        <v>#DIV/0!</v>
      </c>
      <c r="J176" s="383" t="e">
        <f t="shared" si="51"/>
        <v>#DIV/0!</v>
      </c>
      <c r="K176" s="383" t="e">
        <f t="shared" si="51"/>
        <v>#DIV/0!</v>
      </c>
      <c r="L176" s="383" t="e">
        <f t="shared" si="51"/>
        <v>#DIV/0!</v>
      </c>
      <c r="M176" s="383" t="e">
        <f t="shared" si="51"/>
        <v>#DIV/0!</v>
      </c>
      <c r="N176" s="383" t="e">
        <f t="shared" si="51"/>
        <v>#DIV/0!</v>
      </c>
      <c r="O176" s="383" t="e">
        <f t="shared" si="51"/>
        <v>#DIV/0!</v>
      </c>
      <c r="P176" s="386" t="e">
        <f t="shared" si="51"/>
        <v>#DIV/0!</v>
      </c>
    </row>
    <row r="177" spans="2:16">
      <c r="B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2:16">
      <c r="B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2:16">
      <c r="B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2:16">
      <c r="B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2:16" ht="12.6" thickBot="1">
      <c r="B181" s="387" t="s">
        <v>32</v>
      </c>
      <c r="C181" s="244"/>
      <c r="D181" s="244"/>
      <c r="E181" s="357"/>
      <c r="F181" s="357"/>
      <c r="G181" s="357"/>
      <c r="H181" s="357"/>
      <c r="I181" s="357"/>
      <c r="J181" s="357"/>
      <c r="K181" s="357"/>
      <c r="L181" s="357"/>
      <c r="M181" s="357"/>
      <c r="N181" s="357"/>
      <c r="O181" s="357"/>
      <c r="P181" s="357"/>
    </row>
    <row r="182" spans="2:16">
      <c r="B182" s="368" t="s">
        <v>0</v>
      </c>
      <c r="C182" s="369" t="s">
        <v>1</v>
      </c>
      <c r="D182" s="369"/>
      <c r="E182" s="370" t="s">
        <v>3</v>
      </c>
      <c r="F182" s="370" t="s">
        <v>4</v>
      </c>
      <c r="G182" s="370" t="s">
        <v>5</v>
      </c>
      <c r="H182" s="370" t="s">
        <v>6</v>
      </c>
      <c r="I182" s="370" t="s">
        <v>7</v>
      </c>
      <c r="J182" s="370" t="s">
        <v>8</v>
      </c>
      <c r="K182" s="370" t="s">
        <v>9</v>
      </c>
      <c r="L182" s="370" t="s">
        <v>10</v>
      </c>
      <c r="M182" s="370" t="s">
        <v>11</v>
      </c>
      <c r="N182" s="370" t="s">
        <v>12</v>
      </c>
      <c r="O182" s="370" t="s">
        <v>13</v>
      </c>
      <c r="P182" s="371" t="s">
        <v>339</v>
      </c>
    </row>
    <row r="183" spans="2:16">
      <c r="B183" s="447"/>
      <c r="C183" s="441" t="s">
        <v>49</v>
      </c>
      <c r="D183" s="448" t="s">
        <v>303</v>
      </c>
      <c r="E183" s="472">
        <f>'Assu Sum Mod B'!I14*10^5</f>
        <v>0</v>
      </c>
      <c r="F183" s="473">
        <f>E183*(1+F184)</f>
        <v>0</v>
      </c>
      <c r="G183" s="473">
        <f t="shared" ref="G183:P183" si="52">F183*(1+G184)</f>
        <v>0</v>
      </c>
      <c r="H183" s="473">
        <f t="shared" si="52"/>
        <v>0</v>
      </c>
      <c r="I183" s="473">
        <f t="shared" si="52"/>
        <v>0</v>
      </c>
      <c r="J183" s="473">
        <f t="shared" si="52"/>
        <v>0</v>
      </c>
      <c r="K183" s="473">
        <f t="shared" si="52"/>
        <v>0</v>
      </c>
      <c r="L183" s="473">
        <f t="shared" si="52"/>
        <v>0</v>
      </c>
      <c r="M183" s="473">
        <f t="shared" si="52"/>
        <v>0</v>
      </c>
      <c r="N183" s="473">
        <f t="shared" si="52"/>
        <v>0</v>
      </c>
      <c r="O183" s="473">
        <f t="shared" si="52"/>
        <v>0</v>
      </c>
      <c r="P183" s="474">
        <f t="shared" si="52"/>
        <v>0</v>
      </c>
    </row>
    <row r="184" spans="2:16" ht="12.6" thickBot="1">
      <c r="B184" s="388">
        <v>1</v>
      </c>
      <c r="C184" s="438" t="s">
        <v>60</v>
      </c>
      <c r="D184" s="438" t="s">
        <v>42</v>
      </c>
      <c r="E184" s="440"/>
      <c r="F184" s="503">
        <v>7.0000000000000007E-2</v>
      </c>
      <c r="G184" s="503">
        <v>7.0000000000000007E-2</v>
      </c>
      <c r="H184" s="503">
        <v>7.0000000000000007E-2</v>
      </c>
      <c r="I184" s="503">
        <v>7.0000000000000007E-2</v>
      </c>
      <c r="J184" s="503">
        <v>7.0000000000000007E-2</v>
      </c>
      <c r="K184" s="503">
        <v>7.0000000000000007E-2</v>
      </c>
      <c r="L184" s="513">
        <v>7.0000000000000007E-2</v>
      </c>
      <c r="M184" s="503">
        <v>7.0000000000000007E-2</v>
      </c>
      <c r="N184" s="503">
        <v>7.0000000000000007E-2</v>
      </c>
      <c r="O184" s="503">
        <v>7.0000000000000007E-2</v>
      </c>
      <c r="P184" s="514">
        <v>7.0000000000000007E-2</v>
      </c>
    </row>
    <row r="185" spans="2:16" s="244" customFormat="1" ht="12.6" thickBot="1">
      <c r="B185" s="257"/>
      <c r="E185" s="357"/>
      <c r="F185" s="357"/>
      <c r="G185" s="357"/>
      <c r="H185" s="357"/>
      <c r="I185" s="357"/>
      <c r="J185" s="357"/>
      <c r="K185" s="357"/>
      <c r="L185" s="357"/>
      <c r="M185" s="357"/>
      <c r="N185" s="357"/>
      <c r="O185" s="357"/>
      <c r="P185" s="357" t="s">
        <v>165</v>
      </c>
    </row>
    <row r="186" spans="2:16" s="244" customFormat="1" ht="12.6" thickBot="1">
      <c r="B186" s="380"/>
      <c r="C186" s="381" t="s">
        <v>32</v>
      </c>
      <c r="D186" s="382"/>
      <c r="E186" s="383">
        <f t="shared" ref="E186:P186" si="53">E183*E279*12/10^5</f>
        <v>0</v>
      </c>
      <c r="F186" s="383" t="e">
        <f t="shared" si="53"/>
        <v>#DIV/0!</v>
      </c>
      <c r="G186" s="383" t="e">
        <f t="shared" si="53"/>
        <v>#DIV/0!</v>
      </c>
      <c r="H186" s="383" t="e">
        <f t="shared" si="53"/>
        <v>#DIV/0!</v>
      </c>
      <c r="I186" s="383" t="e">
        <f t="shared" si="53"/>
        <v>#DIV/0!</v>
      </c>
      <c r="J186" s="383" t="e">
        <f t="shared" si="53"/>
        <v>#DIV/0!</v>
      </c>
      <c r="K186" s="383" t="e">
        <f t="shared" si="53"/>
        <v>#DIV/0!</v>
      </c>
      <c r="L186" s="383" t="e">
        <f t="shared" si="53"/>
        <v>#DIV/0!</v>
      </c>
      <c r="M186" s="383" t="e">
        <f t="shared" si="53"/>
        <v>#DIV/0!</v>
      </c>
      <c r="N186" s="383" t="e">
        <f t="shared" si="53"/>
        <v>#DIV/0!</v>
      </c>
      <c r="O186" s="383" t="e">
        <f t="shared" si="53"/>
        <v>#DIV/0!</v>
      </c>
      <c r="P186" s="386" t="e">
        <f t="shared" si="53"/>
        <v>#DIV/0!</v>
      </c>
    </row>
    <row r="187" spans="2:16">
      <c r="B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2:16">
      <c r="B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2:16">
      <c r="B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2:16" ht="12.6" thickBot="1">
      <c r="B190" s="387" t="s">
        <v>61</v>
      </c>
      <c r="C190" s="244"/>
      <c r="D190" s="244"/>
      <c r="E190" s="357"/>
      <c r="F190" s="357"/>
      <c r="G190" s="357"/>
      <c r="H190" s="357"/>
      <c r="I190" s="357"/>
      <c r="J190" s="357"/>
      <c r="K190" s="357"/>
      <c r="L190" s="357"/>
      <c r="M190" s="357"/>
      <c r="N190" s="357"/>
      <c r="O190" s="357"/>
      <c r="P190" s="357"/>
    </row>
    <row r="191" spans="2:16">
      <c r="B191" s="368" t="s">
        <v>0</v>
      </c>
      <c r="C191" s="369" t="s">
        <v>1</v>
      </c>
      <c r="D191" s="369"/>
      <c r="E191" s="370" t="s">
        <v>3</v>
      </c>
      <c r="F191" s="370" t="s">
        <v>4</v>
      </c>
      <c r="G191" s="370" t="s">
        <v>5</v>
      </c>
      <c r="H191" s="370" t="s">
        <v>6</v>
      </c>
      <c r="I191" s="370" t="s">
        <v>7</v>
      </c>
      <c r="J191" s="370" t="s">
        <v>8</v>
      </c>
      <c r="K191" s="370" t="s">
        <v>9</v>
      </c>
      <c r="L191" s="370" t="s">
        <v>10</v>
      </c>
      <c r="M191" s="370" t="s">
        <v>11</v>
      </c>
      <c r="N191" s="370" t="s">
        <v>12</v>
      </c>
      <c r="O191" s="370" t="s">
        <v>13</v>
      </c>
      <c r="P191" s="371" t="s">
        <v>339</v>
      </c>
    </row>
    <row r="192" spans="2:16">
      <c r="B192" s="378">
        <v>1</v>
      </c>
      <c r="C192" s="373" t="s">
        <v>71</v>
      </c>
      <c r="D192" s="441" t="s">
        <v>42</v>
      </c>
      <c r="E192" s="515">
        <f>'Assu Sum Mod B'!I15</f>
        <v>0</v>
      </c>
      <c r="F192" s="505">
        <f>E192</f>
        <v>0</v>
      </c>
      <c r="G192" s="505">
        <f>F192</f>
        <v>0</v>
      </c>
      <c r="H192" s="515">
        <f>G192+0.15%</f>
        <v>1.5E-3</v>
      </c>
      <c r="I192" s="505">
        <f>H192</f>
        <v>1.5E-3</v>
      </c>
      <c r="J192" s="505">
        <f t="shared" ref="J192:P192" si="54">I192</f>
        <v>1.5E-3</v>
      </c>
      <c r="K192" s="505">
        <f t="shared" si="54"/>
        <v>1.5E-3</v>
      </c>
      <c r="L192" s="505">
        <f t="shared" si="54"/>
        <v>1.5E-3</v>
      </c>
      <c r="M192" s="505">
        <f t="shared" si="54"/>
        <v>1.5E-3</v>
      </c>
      <c r="N192" s="505">
        <f t="shared" si="54"/>
        <v>1.5E-3</v>
      </c>
      <c r="O192" s="505">
        <f t="shared" si="54"/>
        <v>1.5E-3</v>
      </c>
      <c r="P192" s="506">
        <f t="shared" si="54"/>
        <v>1.5E-3</v>
      </c>
    </row>
    <row r="193" spans="2:16">
      <c r="B193" s="378">
        <f>B192+1</f>
        <v>2</v>
      </c>
      <c r="C193" s="373" t="s">
        <v>62</v>
      </c>
      <c r="D193" s="441" t="s">
        <v>42</v>
      </c>
      <c r="E193" s="443" t="s">
        <v>3</v>
      </c>
      <c r="F193" s="505">
        <f>E192</f>
        <v>0</v>
      </c>
      <c r="G193" s="505">
        <f t="shared" ref="G193:P200" si="55">F192</f>
        <v>0</v>
      </c>
      <c r="H193" s="505">
        <f t="shared" si="55"/>
        <v>0</v>
      </c>
      <c r="I193" s="505">
        <f t="shared" si="55"/>
        <v>1.5E-3</v>
      </c>
      <c r="J193" s="505">
        <f t="shared" si="55"/>
        <v>1.5E-3</v>
      </c>
      <c r="K193" s="505">
        <f t="shared" si="55"/>
        <v>1.5E-3</v>
      </c>
      <c r="L193" s="505">
        <f t="shared" si="55"/>
        <v>1.5E-3</v>
      </c>
      <c r="M193" s="505">
        <f t="shared" si="55"/>
        <v>1.5E-3</v>
      </c>
      <c r="N193" s="505">
        <f t="shared" si="55"/>
        <v>1.5E-3</v>
      </c>
      <c r="O193" s="505">
        <f t="shared" si="55"/>
        <v>1.5E-3</v>
      </c>
      <c r="P193" s="506">
        <f t="shared" si="55"/>
        <v>1.5E-3</v>
      </c>
    </row>
    <row r="194" spans="2:16">
      <c r="B194" s="378">
        <f t="shared" ref="B194:B201" si="56">B193+1</f>
        <v>3</v>
      </c>
      <c r="C194" s="373" t="s">
        <v>63</v>
      </c>
      <c r="D194" s="441" t="s">
        <v>42</v>
      </c>
      <c r="E194" s="443"/>
      <c r="F194" s="443" t="s">
        <v>3</v>
      </c>
      <c r="G194" s="505">
        <f>F193</f>
        <v>0</v>
      </c>
      <c r="H194" s="505">
        <f t="shared" si="55"/>
        <v>0</v>
      </c>
      <c r="I194" s="505">
        <f t="shared" si="55"/>
        <v>0</v>
      </c>
      <c r="J194" s="505">
        <f t="shared" si="55"/>
        <v>1.5E-3</v>
      </c>
      <c r="K194" s="505">
        <f t="shared" si="55"/>
        <v>1.5E-3</v>
      </c>
      <c r="L194" s="505">
        <f t="shared" si="55"/>
        <v>1.5E-3</v>
      </c>
      <c r="M194" s="505">
        <f t="shared" si="55"/>
        <v>1.5E-3</v>
      </c>
      <c r="N194" s="505">
        <f t="shared" si="55"/>
        <v>1.5E-3</v>
      </c>
      <c r="O194" s="505">
        <f t="shared" si="55"/>
        <v>1.5E-3</v>
      </c>
      <c r="P194" s="506">
        <f t="shared" si="55"/>
        <v>1.5E-3</v>
      </c>
    </row>
    <row r="195" spans="2:16">
      <c r="B195" s="378">
        <f t="shared" si="56"/>
        <v>4</v>
      </c>
      <c r="C195" s="373" t="s">
        <v>64</v>
      </c>
      <c r="D195" s="441" t="s">
        <v>42</v>
      </c>
      <c r="E195" s="443"/>
      <c r="F195" s="443"/>
      <c r="G195" s="443" t="s">
        <v>3</v>
      </c>
      <c r="H195" s="505">
        <f>G194</f>
        <v>0</v>
      </c>
      <c r="I195" s="505">
        <f t="shared" si="55"/>
        <v>0</v>
      </c>
      <c r="J195" s="505">
        <f t="shared" si="55"/>
        <v>0</v>
      </c>
      <c r="K195" s="505">
        <f t="shared" si="55"/>
        <v>1.5E-3</v>
      </c>
      <c r="L195" s="505">
        <f t="shared" si="55"/>
        <v>1.5E-3</v>
      </c>
      <c r="M195" s="505">
        <f t="shared" si="55"/>
        <v>1.5E-3</v>
      </c>
      <c r="N195" s="505">
        <f t="shared" si="55"/>
        <v>1.5E-3</v>
      </c>
      <c r="O195" s="505">
        <f t="shared" si="55"/>
        <v>1.5E-3</v>
      </c>
      <c r="P195" s="506">
        <f t="shared" si="55"/>
        <v>1.5E-3</v>
      </c>
    </row>
    <row r="196" spans="2:16">
      <c r="B196" s="378">
        <f t="shared" si="56"/>
        <v>5</v>
      </c>
      <c r="C196" s="373" t="s">
        <v>65</v>
      </c>
      <c r="D196" s="441" t="s">
        <v>42</v>
      </c>
      <c r="E196" s="443"/>
      <c r="F196" s="443"/>
      <c r="G196" s="443"/>
      <c r="H196" s="443" t="s">
        <v>3</v>
      </c>
      <c r="I196" s="505">
        <f>H195</f>
        <v>0</v>
      </c>
      <c r="J196" s="505">
        <f t="shared" si="55"/>
        <v>0</v>
      </c>
      <c r="K196" s="505">
        <f t="shared" si="55"/>
        <v>0</v>
      </c>
      <c r="L196" s="505">
        <f t="shared" si="55"/>
        <v>1.5E-3</v>
      </c>
      <c r="M196" s="505">
        <f t="shared" si="55"/>
        <v>1.5E-3</v>
      </c>
      <c r="N196" s="505">
        <f t="shared" si="55"/>
        <v>1.5E-3</v>
      </c>
      <c r="O196" s="505">
        <f t="shared" si="55"/>
        <v>1.5E-3</v>
      </c>
      <c r="P196" s="506">
        <f t="shared" si="55"/>
        <v>1.5E-3</v>
      </c>
    </row>
    <row r="197" spans="2:16">
      <c r="B197" s="378">
        <f t="shared" si="56"/>
        <v>6</v>
      </c>
      <c r="C197" s="373" t="s">
        <v>66</v>
      </c>
      <c r="D197" s="441" t="s">
        <v>42</v>
      </c>
      <c r="E197" s="443"/>
      <c r="F197" s="443"/>
      <c r="G197" s="443"/>
      <c r="H197" s="443"/>
      <c r="I197" s="443" t="s">
        <v>3</v>
      </c>
      <c r="J197" s="505">
        <f>I196</f>
        <v>0</v>
      </c>
      <c r="K197" s="505">
        <f t="shared" si="55"/>
        <v>0</v>
      </c>
      <c r="L197" s="505">
        <f t="shared" si="55"/>
        <v>0</v>
      </c>
      <c r="M197" s="505">
        <f t="shared" si="55"/>
        <v>1.5E-3</v>
      </c>
      <c r="N197" s="505">
        <f t="shared" si="55"/>
        <v>1.5E-3</v>
      </c>
      <c r="O197" s="505">
        <f t="shared" si="55"/>
        <v>1.5E-3</v>
      </c>
      <c r="P197" s="506">
        <f t="shared" si="55"/>
        <v>1.5E-3</v>
      </c>
    </row>
    <row r="198" spans="2:16">
      <c r="B198" s="378">
        <f t="shared" si="56"/>
        <v>7</v>
      </c>
      <c r="C198" s="373" t="s">
        <v>67</v>
      </c>
      <c r="D198" s="441" t="s">
        <v>42</v>
      </c>
      <c r="E198" s="443"/>
      <c r="F198" s="443"/>
      <c r="G198" s="443"/>
      <c r="H198" s="443"/>
      <c r="I198" s="443"/>
      <c r="J198" s="443" t="s">
        <v>3</v>
      </c>
      <c r="K198" s="505">
        <f>J197</f>
        <v>0</v>
      </c>
      <c r="L198" s="505">
        <f t="shared" si="55"/>
        <v>0</v>
      </c>
      <c r="M198" s="505">
        <f t="shared" si="55"/>
        <v>0</v>
      </c>
      <c r="N198" s="505">
        <f t="shared" si="55"/>
        <v>1.5E-3</v>
      </c>
      <c r="O198" s="505">
        <f t="shared" si="55"/>
        <v>1.5E-3</v>
      </c>
      <c r="P198" s="506">
        <f t="shared" si="55"/>
        <v>1.5E-3</v>
      </c>
    </row>
    <row r="199" spans="2:16">
      <c r="B199" s="378">
        <f t="shared" si="56"/>
        <v>8</v>
      </c>
      <c r="C199" s="373" t="s">
        <v>68</v>
      </c>
      <c r="D199" s="441" t="s">
        <v>42</v>
      </c>
      <c r="E199" s="443"/>
      <c r="F199" s="443"/>
      <c r="G199" s="443"/>
      <c r="H199" s="443"/>
      <c r="I199" s="443"/>
      <c r="J199" s="443"/>
      <c r="K199" s="443" t="s">
        <v>3</v>
      </c>
      <c r="L199" s="505">
        <f>K198</f>
        <v>0</v>
      </c>
      <c r="M199" s="505">
        <f t="shared" si="55"/>
        <v>0</v>
      </c>
      <c r="N199" s="505">
        <f t="shared" si="55"/>
        <v>0</v>
      </c>
      <c r="O199" s="505">
        <f t="shared" si="55"/>
        <v>1.5E-3</v>
      </c>
      <c r="P199" s="506">
        <f t="shared" si="55"/>
        <v>1.5E-3</v>
      </c>
    </row>
    <row r="200" spans="2:16">
      <c r="B200" s="378">
        <f t="shared" si="56"/>
        <v>9</v>
      </c>
      <c r="C200" s="373" t="s">
        <v>69</v>
      </c>
      <c r="D200" s="441" t="s">
        <v>42</v>
      </c>
      <c r="E200" s="443"/>
      <c r="F200" s="443"/>
      <c r="G200" s="443"/>
      <c r="H200" s="443"/>
      <c r="I200" s="443"/>
      <c r="J200" s="443"/>
      <c r="K200" s="443"/>
      <c r="L200" s="443" t="s">
        <v>3</v>
      </c>
      <c r="M200" s="505">
        <f>L199</f>
        <v>0</v>
      </c>
      <c r="N200" s="505">
        <f t="shared" si="55"/>
        <v>0</v>
      </c>
      <c r="O200" s="505">
        <f t="shared" si="55"/>
        <v>0</v>
      </c>
      <c r="P200" s="506">
        <f t="shared" si="55"/>
        <v>1.5E-3</v>
      </c>
    </row>
    <row r="201" spans="2:16" ht="12.6" thickBot="1">
      <c r="B201" s="388">
        <f t="shared" si="56"/>
        <v>10</v>
      </c>
      <c r="C201" s="389" t="s">
        <v>70</v>
      </c>
      <c r="D201" s="438" t="s">
        <v>42</v>
      </c>
      <c r="E201" s="444"/>
      <c r="F201" s="444"/>
      <c r="G201" s="444"/>
      <c r="H201" s="444"/>
      <c r="I201" s="444"/>
      <c r="J201" s="444"/>
      <c r="K201" s="444"/>
      <c r="L201" s="444"/>
      <c r="M201" s="444" t="s">
        <v>3</v>
      </c>
      <c r="N201" s="507">
        <f>M200</f>
        <v>0</v>
      </c>
      <c r="O201" s="507">
        <f>N200</f>
        <v>0</v>
      </c>
      <c r="P201" s="508">
        <f>O200</f>
        <v>0</v>
      </c>
    </row>
    <row r="202" spans="2:16" ht="12.6" thickBot="1">
      <c r="B202" s="257"/>
      <c r="C202" s="244"/>
      <c r="D202" s="244"/>
      <c r="E202" s="357"/>
      <c r="F202" s="357"/>
      <c r="G202" s="357"/>
      <c r="H202" s="357"/>
      <c r="I202" s="357"/>
      <c r="J202" s="357"/>
      <c r="K202" s="357"/>
      <c r="L202" s="357"/>
      <c r="M202" s="357"/>
      <c r="N202" s="357"/>
      <c r="O202" s="357"/>
      <c r="P202" s="357" t="s">
        <v>165</v>
      </c>
    </row>
    <row r="203" spans="2:16" ht="12.6" thickBot="1">
      <c r="B203" s="380"/>
      <c r="C203" s="381" t="s">
        <v>61</v>
      </c>
      <c r="D203" s="382"/>
      <c r="E203" s="428">
        <f>SUM(E204:E213)</f>
        <v>0</v>
      </c>
      <c r="F203" s="428" t="e">
        <f t="shared" ref="F203:P203" si="57">SUM(F204:F213)</f>
        <v>#DIV/0!</v>
      </c>
      <c r="G203" s="428" t="e">
        <f t="shared" si="57"/>
        <v>#DIV/0!</v>
      </c>
      <c r="H203" s="428" t="e">
        <f t="shared" si="57"/>
        <v>#DIV/0!</v>
      </c>
      <c r="I203" s="428" t="e">
        <f t="shared" si="57"/>
        <v>#DIV/0!</v>
      </c>
      <c r="J203" s="428" t="e">
        <f t="shared" si="57"/>
        <v>#DIV/0!</v>
      </c>
      <c r="K203" s="428" t="e">
        <f t="shared" si="57"/>
        <v>#DIV/0!</v>
      </c>
      <c r="L203" s="428" t="e">
        <f t="shared" si="57"/>
        <v>#DIV/0!</v>
      </c>
      <c r="M203" s="428" t="e">
        <f t="shared" si="57"/>
        <v>#DIV/0!</v>
      </c>
      <c r="N203" s="428" t="e">
        <f t="shared" si="57"/>
        <v>#DIV/0!</v>
      </c>
      <c r="O203" s="428" t="e">
        <f t="shared" si="57"/>
        <v>#DIV/0!</v>
      </c>
      <c r="P203" s="429" t="e">
        <f t="shared" si="57"/>
        <v>#DIV/0!</v>
      </c>
    </row>
    <row r="204" spans="2:16">
      <c r="B204" s="430">
        <f t="shared" ref="B204:B213" si="58">B203+1</f>
        <v>1</v>
      </c>
      <c r="C204" s="431" t="s">
        <v>71</v>
      </c>
      <c r="D204" s="432" t="s">
        <v>303</v>
      </c>
      <c r="E204" s="433">
        <f>E85*E192</f>
        <v>0</v>
      </c>
      <c r="F204" s="434" t="e">
        <f t="shared" ref="F204:P213" si="59">F85*F192</f>
        <v>#DIV/0!</v>
      </c>
      <c r="G204" s="434" t="e">
        <f t="shared" si="59"/>
        <v>#DIV/0!</v>
      </c>
      <c r="H204" s="434" t="e">
        <f t="shared" si="59"/>
        <v>#DIV/0!</v>
      </c>
      <c r="I204" s="434" t="e">
        <f t="shared" si="59"/>
        <v>#DIV/0!</v>
      </c>
      <c r="J204" s="434" t="e">
        <f t="shared" si="59"/>
        <v>#DIV/0!</v>
      </c>
      <c r="K204" s="434" t="e">
        <f t="shared" si="59"/>
        <v>#DIV/0!</v>
      </c>
      <c r="L204" s="434" t="e">
        <f t="shared" si="59"/>
        <v>#DIV/0!</v>
      </c>
      <c r="M204" s="434" t="e">
        <f t="shared" si="59"/>
        <v>#DIV/0!</v>
      </c>
      <c r="N204" s="434" t="e">
        <f t="shared" si="59"/>
        <v>#DIV/0!</v>
      </c>
      <c r="O204" s="434" t="e">
        <f t="shared" si="59"/>
        <v>#DIV/0!</v>
      </c>
      <c r="P204" s="435" t="e">
        <f t="shared" si="59"/>
        <v>#DIV/0!</v>
      </c>
    </row>
    <row r="205" spans="2:16">
      <c r="B205" s="378">
        <f>B204+1</f>
        <v>2</v>
      </c>
      <c r="C205" s="373" t="s">
        <v>62</v>
      </c>
      <c r="D205" s="374" t="s">
        <v>303</v>
      </c>
      <c r="E205" s="410"/>
      <c r="F205" s="411">
        <f t="shared" si="59"/>
        <v>0</v>
      </c>
      <c r="G205" s="411" t="e">
        <f t="shared" si="59"/>
        <v>#DIV/0!</v>
      </c>
      <c r="H205" s="411" t="e">
        <f t="shared" si="59"/>
        <v>#DIV/0!</v>
      </c>
      <c r="I205" s="411" t="e">
        <f t="shared" si="59"/>
        <v>#DIV/0!</v>
      </c>
      <c r="J205" s="411" t="e">
        <f t="shared" si="59"/>
        <v>#DIV/0!</v>
      </c>
      <c r="K205" s="411" t="e">
        <f t="shared" si="59"/>
        <v>#DIV/0!</v>
      </c>
      <c r="L205" s="411" t="e">
        <f t="shared" si="59"/>
        <v>#DIV/0!</v>
      </c>
      <c r="M205" s="411" t="e">
        <f t="shared" si="59"/>
        <v>#DIV/0!</v>
      </c>
      <c r="N205" s="411" t="e">
        <f t="shared" si="59"/>
        <v>#DIV/0!</v>
      </c>
      <c r="O205" s="411" t="e">
        <f t="shared" si="59"/>
        <v>#DIV/0!</v>
      </c>
      <c r="P205" s="412" t="e">
        <f t="shared" si="59"/>
        <v>#DIV/0!</v>
      </c>
    </row>
    <row r="206" spans="2:16">
      <c r="B206" s="378">
        <f t="shared" si="58"/>
        <v>3</v>
      </c>
      <c r="C206" s="373" t="s">
        <v>63</v>
      </c>
      <c r="D206" s="374" t="s">
        <v>303</v>
      </c>
      <c r="E206" s="410"/>
      <c r="F206" s="411"/>
      <c r="G206" s="411">
        <f t="shared" si="59"/>
        <v>0</v>
      </c>
      <c r="H206" s="411" t="e">
        <f t="shared" si="59"/>
        <v>#DIV/0!</v>
      </c>
      <c r="I206" s="411" t="e">
        <f t="shared" si="59"/>
        <v>#DIV/0!</v>
      </c>
      <c r="J206" s="411" t="e">
        <f t="shared" si="59"/>
        <v>#DIV/0!</v>
      </c>
      <c r="K206" s="411" t="e">
        <f t="shared" si="59"/>
        <v>#DIV/0!</v>
      </c>
      <c r="L206" s="411" t="e">
        <f t="shared" si="59"/>
        <v>#DIV/0!</v>
      </c>
      <c r="M206" s="411" t="e">
        <f t="shared" si="59"/>
        <v>#DIV/0!</v>
      </c>
      <c r="N206" s="411" t="e">
        <f t="shared" si="59"/>
        <v>#DIV/0!</v>
      </c>
      <c r="O206" s="411" t="e">
        <f t="shared" si="59"/>
        <v>#DIV/0!</v>
      </c>
      <c r="P206" s="412" t="e">
        <f t="shared" si="59"/>
        <v>#DIV/0!</v>
      </c>
    </row>
    <row r="207" spans="2:16">
      <c r="B207" s="378">
        <f t="shared" si="58"/>
        <v>4</v>
      </c>
      <c r="C207" s="373" t="s">
        <v>64</v>
      </c>
      <c r="D207" s="374" t="s">
        <v>303</v>
      </c>
      <c r="E207" s="410"/>
      <c r="F207" s="411"/>
      <c r="G207" s="411"/>
      <c r="H207" s="411">
        <f t="shared" si="59"/>
        <v>0</v>
      </c>
      <c r="I207" s="411" t="e">
        <f t="shared" si="59"/>
        <v>#DIV/0!</v>
      </c>
      <c r="J207" s="411" t="e">
        <f t="shared" si="59"/>
        <v>#DIV/0!</v>
      </c>
      <c r="K207" s="411" t="e">
        <f t="shared" si="59"/>
        <v>#DIV/0!</v>
      </c>
      <c r="L207" s="411" t="e">
        <f t="shared" si="59"/>
        <v>#DIV/0!</v>
      </c>
      <c r="M207" s="411" t="e">
        <f t="shared" si="59"/>
        <v>#DIV/0!</v>
      </c>
      <c r="N207" s="411" t="e">
        <f t="shared" si="59"/>
        <v>#DIV/0!</v>
      </c>
      <c r="O207" s="411" t="e">
        <f t="shared" si="59"/>
        <v>#DIV/0!</v>
      </c>
      <c r="P207" s="412" t="e">
        <f t="shared" si="59"/>
        <v>#DIV/0!</v>
      </c>
    </row>
    <row r="208" spans="2:16">
      <c r="B208" s="378">
        <f t="shared" si="58"/>
        <v>5</v>
      </c>
      <c r="C208" s="373" t="s">
        <v>65</v>
      </c>
      <c r="D208" s="374" t="s">
        <v>303</v>
      </c>
      <c r="E208" s="410"/>
      <c r="F208" s="411"/>
      <c r="G208" s="411"/>
      <c r="H208" s="411"/>
      <c r="I208" s="411">
        <f t="shared" si="59"/>
        <v>0</v>
      </c>
      <c r="J208" s="411" t="e">
        <f t="shared" si="59"/>
        <v>#DIV/0!</v>
      </c>
      <c r="K208" s="411" t="e">
        <f t="shared" si="59"/>
        <v>#DIV/0!</v>
      </c>
      <c r="L208" s="411" t="e">
        <f t="shared" si="59"/>
        <v>#DIV/0!</v>
      </c>
      <c r="M208" s="411" t="e">
        <f t="shared" si="59"/>
        <v>#DIV/0!</v>
      </c>
      <c r="N208" s="411" t="e">
        <f t="shared" si="59"/>
        <v>#DIV/0!</v>
      </c>
      <c r="O208" s="411" t="e">
        <f t="shared" si="59"/>
        <v>#DIV/0!</v>
      </c>
      <c r="P208" s="412" t="e">
        <f t="shared" si="59"/>
        <v>#DIV/0!</v>
      </c>
    </row>
    <row r="209" spans="2:16">
      <c r="B209" s="378">
        <f t="shared" si="58"/>
        <v>6</v>
      </c>
      <c r="C209" s="373" t="s">
        <v>66</v>
      </c>
      <c r="D209" s="374" t="s">
        <v>303</v>
      </c>
      <c r="E209" s="410"/>
      <c r="F209" s="411"/>
      <c r="G209" s="411"/>
      <c r="H209" s="411"/>
      <c r="I209" s="411"/>
      <c r="J209" s="411">
        <f t="shared" si="59"/>
        <v>0</v>
      </c>
      <c r="K209" s="411">
        <f t="shared" si="59"/>
        <v>0</v>
      </c>
      <c r="L209" s="411">
        <f t="shared" si="59"/>
        <v>0</v>
      </c>
      <c r="M209" s="411">
        <f t="shared" si="59"/>
        <v>0</v>
      </c>
      <c r="N209" s="411">
        <f t="shared" si="59"/>
        <v>0</v>
      </c>
      <c r="O209" s="411">
        <f t="shared" si="59"/>
        <v>0</v>
      </c>
      <c r="P209" s="412">
        <f t="shared" si="59"/>
        <v>0</v>
      </c>
    </row>
    <row r="210" spans="2:16">
      <c r="B210" s="378">
        <f t="shared" si="58"/>
        <v>7</v>
      </c>
      <c r="C210" s="373" t="s">
        <v>67</v>
      </c>
      <c r="D210" s="374" t="s">
        <v>303</v>
      </c>
      <c r="E210" s="410"/>
      <c r="F210" s="411"/>
      <c r="G210" s="411"/>
      <c r="H210" s="411"/>
      <c r="I210" s="411"/>
      <c r="J210" s="411"/>
      <c r="K210" s="411">
        <f t="shared" si="59"/>
        <v>0</v>
      </c>
      <c r="L210" s="411">
        <f t="shared" si="59"/>
        <v>0</v>
      </c>
      <c r="M210" s="411">
        <f t="shared" si="59"/>
        <v>0</v>
      </c>
      <c r="N210" s="411">
        <f t="shared" si="59"/>
        <v>0</v>
      </c>
      <c r="O210" s="411">
        <f t="shared" si="59"/>
        <v>0</v>
      </c>
      <c r="P210" s="412">
        <f t="shared" si="59"/>
        <v>0</v>
      </c>
    </row>
    <row r="211" spans="2:16">
      <c r="B211" s="378">
        <f t="shared" si="58"/>
        <v>8</v>
      </c>
      <c r="C211" s="373" t="s">
        <v>68</v>
      </c>
      <c r="D211" s="374" t="s">
        <v>303</v>
      </c>
      <c r="E211" s="410"/>
      <c r="F211" s="411"/>
      <c r="G211" s="411"/>
      <c r="H211" s="411"/>
      <c r="I211" s="411"/>
      <c r="J211" s="411"/>
      <c r="K211" s="411"/>
      <c r="L211" s="411">
        <f t="shared" si="59"/>
        <v>0</v>
      </c>
      <c r="M211" s="411">
        <f t="shared" si="59"/>
        <v>0</v>
      </c>
      <c r="N211" s="411">
        <f t="shared" si="59"/>
        <v>0</v>
      </c>
      <c r="O211" s="411">
        <f t="shared" si="59"/>
        <v>0</v>
      </c>
      <c r="P211" s="412">
        <f t="shared" si="59"/>
        <v>0</v>
      </c>
    </row>
    <row r="212" spans="2:16">
      <c r="B212" s="378">
        <f t="shared" si="58"/>
        <v>9</v>
      </c>
      <c r="C212" s="373" t="s">
        <v>69</v>
      </c>
      <c r="D212" s="374" t="s">
        <v>303</v>
      </c>
      <c r="E212" s="410"/>
      <c r="F212" s="411"/>
      <c r="G212" s="411"/>
      <c r="H212" s="411"/>
      <c r="I212" s="411"/>
      <c r="J212" s="411"/>
      <c r="K212" s="411"/>
      <c r="L212" s="411"/>
      <c r="M212" s="411">
        <f t="shared" si="59"/>
        <v>0</v>
      </c>
      <c r="N212" s="411">
        <f t="shared" si="59"/>
        <v>0</v>
      </c>
      <c r="O212" s="411">
        <f t="shared" si="59"/>
        <v>0</v>
      </c>
      <c r="P212" s="412">
        <f t="shared" si="59"/>
        <v>0</v>
      </c>
    </row>
    <row r="213" spans="2:16" ht="12.6" thickBot="1">
      <c r="B213" s="388">
        <f t="shared" si="58"/>
        <v>10</v>
      </c>
      <c r="C213" s="389" t="s">
        <v>70</v>
      </c>
      <c r="D213" s="424" t="s">
        <v>303</v>
      </c>
      <c r="E213" s="427"/>
      <c r="F213" s="436"/>
      <c r="G213" s="436"/>
      <c r="H213" s="436"/>
      <c r="I213" s="436"/>
      <c r="J213" s="436"/>
      <c r="K213" s="436"/>
      <c r="L213" s="436"/>
      <c r="M213" s="436"/>
      <c r="N213" s="436">
        <f t="shared" si="59"/>
        <v>0</v>
      </c>
      <c r="O213" s="436">
        <f t="shared" si="59"/>
        <v>0</v>
      </c>
      <c r="P213" s="437">
        <f t="shared" si="59"/>
        <v>0</v>
      </c>
    </row>
    <row r="214" spans="2:16">
      <c r="B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2:16">
      <c r="B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2:16">
      <c r="B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2:16">
      <c r="B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2:16">
      <c r="B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2:16" ht="12.6" thickBot="1">
      <c r="B219" s="387" t="s">
        <v>35</v>
      </c>
      <c r="C219" s="244"/>
      <c r="D219" s="244"/>
      <c r="E219" s="357"/>
      <c r="F219" s="357"/>
      <c r="G219" s="357"/>
      <c r="H219" s="357"/>
      <c r="I219" s="357"/>
      <c r="J219" s="357"/>
      <c r="K219" s="357"/>
      <c r="L219" s="357"/>
      <c r="M219" s="357"/>
      <c r="N219" s="357"/>
      <c r="O219" s="357"/>
      <c r="P219" s="357"/>
    </row>
    <row r="220" spans="2:16">
      <c r="B220" s="368" t="s">
        <v>0</v>
      </c>
      <c r="C220" s="369" t="s">
        <v>1</v>
      </c>
      <c r="D220" s="369"/>
      <c r="E220" s="370" t="s">
        <v>3</v>
      </c>
      <c r="F220" s="370" t="s">
        <v>4</v>
      </c>
      <c r="G220" s="370" t="s">
        <v>5</v>
      </c>
      <c r="H220" s="370" t="s">
        <v>6</v>
      </c>
      <c r="I220" s="370" t="s">
        <v>7</v>
      </c>
      <c r="J220" s="370" t="s">
        <v>8</v>
      </c>
      <c r="K220" s="370" t="s">
        <v>9</v>
      </c>
      <c r="L220" s="370" t="s">
        <v>10</v>
      </c>
      <c r="M220" s="370" t="s">
        <v>11</v>
      </c>
      <c r="N220" s="370" t="s">
        <v>12</v>
      </c>
      <c r="O220" s="370" t="s">
        <v>13</v>
      </c>
      <c r="P220" s="371" t="s">
        <v>339</v>
      </c>
    </row>
    <row r="221" spans="2:16" ht="12.6" thickBot="1">
      <c r="B221" s="388">
        <v>1</v>
      </c>
      <c r="C221" s="438" t="s">
        <v>72</v>
      </c>
      <c r="D221" s="438" t="s">
        <v>42</v>
      </c>
      <c r="E221" s="475">
        <f>'Assu Sum Mod B'!I16</f>
        <v>0</v>
      </c>
      <c r="F221" s="513">
        <f>E221</f>
        <v>0</v>
      </c>
      <c r="G221" s="513">
        <f t="shared" ref="G221:P221" si="60">F221</f>
        <v>0</v>
      </c>
      <c r="H221" s="513">
        <f t="shared" si="60"/>
        <v>0</v>
      </c>
      <c r="I221" s="513">
        <f t="shared" si="60"/>
        <v>0</v>
      </c>
      <c r="J221" s="513">
        <f t="shared" si="60"/>
        <v>0</v>
      </c>
      <c r="K221" s="513">
        <f t="shared" si="60"/>
        <v>0</v>
      </c>
      <c r="L221" s="513">
        <f t="shared" si="60"/>
        <v>0</v>
      </c>
      <c r="M221" s="513">
        <f t="shared" si="60"/>
        <v>0</v>
      </c>
      <c r="N221" s="513">
        <f t="shared" si="60"/>
        <v>0</v>
      </c>
      <c r="O221" s="513">
        <f t="shared" si="60"/>
        <v>0</v>
      </c>
      <c r="P221" s="514">
        <f t="shared" si="60"/>
        <v>0</v>
      </c>
    </row>
    <row r="222" spans="2:16" ht="12.6" thickBot="1">
      <c r="B222" s="257"/>
      <c r="C222" s="244"/>
      <c r="D222" s="244"/>
      <c r="E222" s="357"/>
      <c r="F222" s="357"/>
      <c r="G222" s="357"/>
      <c r="H222" s="357"/>
      <c r="I222" s="357"/>
      <c r="J222" s="357"/>
      <c r="K222" s="357"/>
      <c r="L222" s="357"/>
      <c r="M222" s="357"/>
      <c r="N222" s="357"/>
      <c r="O222" s="357"/>
      <c r="P222" s="357" t="s">
        <v>165</v>
      </c>
    </row>
    <row r="223" spans="2:16" ht="12.6" thickBot="1">
      <c r="B223" s="380"/>
      <c r="C223" s="381" t="s">
        <v>35</v>
      </c>
      <c r="D223" s="382"/>
      <c r="E223" s="383">
        <f>E84*E221</f>
        <v>0</v>
      </c>
      <c r="F223" s="383" t="e">
        <f t="shared" ref="F223:P223" si="61">F84*F221</f>
        <v>#DIV/0!</v>
      </c>
      <c r="G223" s="383" t="e">
        <f t="shared" si="61"/>
        <v>#DIV/0!</v>
      </c>
      <c r="H223" s="383" t="e">
        <f t="shared" si="61"/>
        <v>#DIV/0!</v>
      </c>
      <c r="I223" s="383" t="e">
        <f t="shared" si="61"/>
        <v>#DIV/0!</v>
      </c>
      <c r="J223" s="383" t="e">
        <f t="shared" si="61"/>
        <v>#DIV/0!</v>
      </c>
      <c r="K223" s="383" t="e">
        <f t="shared" si="61"/>
        <v>#DIV/0!</v>
      </c>
      <c r="L223" s="383" t="e">
        <f t="shared" si="61"/>
        <v>#DIV/0!</v>
      </c>
      <c r="M223" s="383" t="e">
        <f t="shared" si="61"/>
        <v>#DIV/0!</v>
      </c>
      <c r="N223" s="383" t="e">
        <f t="shared" si="61"/>
        <v>#DIV/0!</v>
      </c>
      <c r="O223" s="383" t="e">
        <f t="shared" si="61"/>
        <v>#DIV/0!</v>
      </c>
      <c r="P223" s="386" t="e">
        <f t="shared" si="61"/>
        <v>#DIV/0!</v>
      </c>
    </row>
    <row r="224" spans="2:16">
      <c r="B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2:16">
      <c r="B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2:16">
      <c r="B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2:16">
      <c r="B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2:16" ht="12.6" thickBot="1">
      <c r="B228" s="387" t="s">
        <v>73</v>
      </c>
      <c r="C228" s="244"/>
      <c r="D228" s="244"/>
      <c r="E228" s="357"/>
      <c r="F228" s="357"/>
      <c r="G228" s="357"/>
      <c r="H228" s="357"/>
      <c r="I228" s="357"/>
      <c r="J228" s="357"/>
      <c r="K228" s="357"/>
      <c r="L228" s="357"/>
      <c r="M228" s="357"/>
      <c r="N228" s="357"/>
      <c r="O228" s="357"/>
      <c r="P228" s="357"/>
    </row>
    <row r="229" spans="2:16">
      <c r="B229" s="368" t="s">
        <v>0</v>
      </c>
      <c r="C229" s="369" t="s">
        <v>1</v>
      </c>
      <c r="D229" s="369"/>
      <c r="E229" s="370" t="s">
        <v>3</v>
      </c>
      <c r="F229" s="370" t="s">
        <v>4</v>
      </c>
      <c r="G229" s="370" t="s">
        <v>5</v>
      </c>
      <c r="H229" s="370" t="s">
        <v>6</v>
      </c>
      <c r="I229" s="370" t="s">
        <v>7</v>
      </c>
      <c r="J229" s="370" t="s">
        <v>8</v>
      </c>
      <c r="K229" s="370" t="s">
        <v>9</v>
      </c>
      <c r="L229" s="370" t="s">
        <v>10</v>
      </c>
      <c r="M229" s="370" t="s">
        <v>11</v>
      </c>
      <c r="N229" s="370" t="s">
        <v>12</v>
      </c>
      <c r="O229" s="370" t="s">
        <v>13</v>
      </c>
      <c r="P229" s="371" t="s">
        <v>339</v>
      </c>
    </row>
    <row r="230" spans="2:16" ht="12.6" thickBot="1">
      <c r="B230" s="388">
        <v>1</v>
      </c>
      <c r="C230" s="438" t="s">
        <v>74</v>
      </c>
      <c r="D230" s="438" t="s">
        <v>42</v>
      </c>
      <c r="E230" s="476">
        <f>'Assu Sum Mod B'!I17</f>
        <v>0</v>
      </c>
      <c r="F230" s="507">
        <f>E230</f>
        <v>0</v>
      </c>
      <c r="G230" s="507">
        <f t="shared" ref="G230:P230" si="62">F230</f>
        <v>0</v>
      </c>
      <c r="H230" s="507">
        <f t="shared" si="62"/>
        <v>0</v>
      </c>
      <c r="I230" s="507">
        <f t="shared" si="62"/>
        <v>0</v>
      </c>
      <c r="J230" s="507">
        <f t="shared" si="62"/>
        <v>0</v>
      </c>
      <c r="K230" s="507">
        <f t="shared" si="62"/>
        <v>0</v>
      </c>
      <c r="L230" s="507">
        <f t="shared" si="62"/>
        <v>0</v>
      </c>
      <c r="M230" s="507">
        <f t="shared" si="62"/>
        <v>0</v>
      </c>
      <c r="N230" s="507">
        <f t="shared" si="62"/>
        <v>0</v>
      </c>
      <c r="O230" s="507">
        <f t="shared" si="62"/>
        <v>0</v>
      </c>
      <c r="P230" s="508">
        <f t="shared" si="62"/>
        <v>0</v>
      </c>
    </row>
    <row r="231" spans="2:16" ht="12.6" thickBot="1">
      <c r="B231" s="257"/>
      <c r="C231" s="244"/>
      <c r="D231" s="244"/>
      <c r="E231" s="357"/>
      <c r="F231" s="357"/>
      <c r="G231" s="357"/>
      <c r="H231" s="357"/>
      <c r="I231" s="357"/>
      <c r="J231" s="357"/>
      <c r="K231" s="357"/>
      <c r="L231" s="357"/>
      <c r="M231" s="357"/>
      <c r="N231" s="357"/>
      <c r="O231" s="357"/>
      <c r="P231" s="357" t="s">
        <v>165</v>
      </c>
    </row>
    <row r="232" spans="2:16" ht="12.6" thickBot="1">
      <c r="B232" s="380"/>
      <c r="C232" s="381" t="s">
        <v>73</v>
      </c>
      <c r="D232" s="382"/>
      <c r="E232" s="383">
        <f>E84*E230</f>
        <v>0</v>
      </c>
      <c r="F232" s="383" t="e">
        <f t="shared" ref="F232:P232" si="63">F84*F230</f>
        <v>#DIV/0!</v>
      </c>
      <c r="G232" s="383" t="e">
        <f t="shared" si="63"/>
        <v>#DIV/0!</v>
      </c>
      <c r="H232" s="383" t="e">
        <f t="shared" si="63"/>
        <v>#DIV/0!</v>
      </c>
      <c r="I232" s="383" t="e">
        <f t="shared" si="63"/>
        <v>#DIV/0!</v>
      </c>
      <c r="J232" s="383" t="e">
        <f t="shared" si="63"/>
        <v>#DIV/0!</v>
      </c>
      <c r="K232" s="383" t="e">
        <f t="shared" si="63"/>
        <v>#DIV/0!</v>
      </c>
      <c r="L232" s="383" t="e">
        <f t="shared" si="63"/>
        <v>#DIV/0!</v>
      </c>
      <c r="M232" s="383" t="e">
        <f t="shared" si="63"/>
        <v>#DIV/0!</v>
      </c>
      <c r="N232" s="383" t="e">
        <f t="shared" si="63"/>
        <v>#DIV/0!</v>
      </c>
      <c r="O232" s="383" t="e">
        <f t="shared" si="63"/>
        <v>#DIV/0!</v>
      </c>
      <c r="P232" s="386" t="e">
        <f t="shared" si="63"/>
        <v>#DIV/0!</v>
      </c>
    </row>
    <row r="233" spans="2:16">
      <c r="B233" s="445"/>
      <c r="C233" s="244"/>
      <c r="D233" s="244"/>
      <c r="E233" s="477"/>
      <c r="F233" s="477"/>
      <c r="G233" s="477"/>
      <c r="H233" s="477"/>
      <c r="I233" s="477"/>
      <c r="J233" s="477"/>
      <c r="K233" s="477"/>
      <c r="L233" s="477"/>
      <c r="M233" s="477"/>
      <c r="N233" s="477"/>
      <c r="O233" s="477"/>
      <c r="P233" s="477"/>
    </row>
    <row r="234" spans="2:16">
      <c r="B234" s="445"/>
      <c r="C234" s="244"/>
      <c r="D234" s="244"/>
      <c r="E234" s="477"/>
      <c r="F234" s="477"/>
      <c r="G234" s="477"/>
      <c r="H234" s="477"/>
      <c r="I234" s="477"/>
      <c r="J234" s="477"/>
      <c r="K234" s="477"/>
      <c r="L234" s="477"/>
      <c r="M234" s="477"/>
      <c r="N234" s="477"/>
      <c r="O234" s="477"/>
      <c r="P234" s="477"/>
    </row>
    <row r="235" spans="2:16" ht="12.6" thickBot="1">
      <c r="B235" s="387" t="s">
        <v>37</v>
      </c>
      <c r="C235" s="244"/>
      <c r="D235" s="244"/>
      <c r="E235" s="357"/>
      <c r="F235" s="357"/>
      <c r="G235" s="357"/>
      <c r="H235" s="357"/>
      <c r="I235" s="357"/>
      <c r="J235" s="357"/>
      <c r="K235" s="357"/>
      <c r="L235" s="357"/>
      <c r="M235" s="357"/>
      <c r="N235" s="357"/>
      <c r="O235" s="357"/>
      <c r="P235" s="357"/>
    </row>
    <row r="236" spans="2:16">
      <c r="B236" s="368" t="s">
        <v>0</v>
      </c>
      <c r="C236" s="369" t="s">
        <v>1</v>
      </c>
      <c r="D236" s="369"/>
      <c r="E236" s="370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2:16" ht="12.6" thickBot="1">
      <c r="B237" s="388">
        <v>1</v>
      </c>
      <c r="C237" s="438" t="s">
        <v>75</v>
      </c>
      <c r="D237" s="438" t="s">
        <v>76</v>
      </c>
      <c r="E237" s="516">
        <v>7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2:16" ht="12.6" thickBot="1">
      <c r="B238" s="257"/>
      <c r="C238" s="244"/>
      <c r="D238" s="244"/>
      <c r="E238" s="357"/>
      <c r="F238" s="357"/>
      <c r="G238" s="357"/>
      <c r="H238" s="357"/>
      <c r="I238" s="357"/>
      <c r="J238" s="357"/>
      <c r="K238" s="357"/>
      <c r="L238" s="357"/>
      <c r="M238" s="357"/>
      <c r="N238" s="357"/>
      <c r="O238" s="357"/>
      <c r="P238" s="357" t="s">
        <v>165</v>
      </c>
    </row>
    <row r="239" spans="2:16" ht="12.6" thickBot="1">
      <c r="B239" s="478"/>
      <c r="C239" s="479" t="s">
        <v>180</v>
      </c>
      <c r="D239" s="480"/>
      <c r="E239" s="481">
        <f>SUM(E240:E249)</f>
        <v>0</v>
      </c>
      <c r="F239" s="481">
        <f t="shared" ref="F239:P239" si="64">SUM(F240:F249)</f>
        <v>0</v>
      </c>
      <c r="G239" s="481">
        <f t="shared" si="64"/>
        <v>0</v>
      </c>
      <c r="H239" s="481">
        <f t="shared" si="64"/>
        <v>0</v>
      </c>
      <c r="I239" s="481">
        <f t="shared" si="64"/>
        <v>0</v>
      </c>
      <c r="J239" s="481">
        <f t="shared" si="64"/>
        <v>0</v>
      </c>
      <c r="K239" s="481">
        <f t="shared" si="64"/>
        <v>0</v>
      </c>
      <c r="L239" s="481">
        <f t="shared" si="64"/>
        <v>0</v>
      </c>
      <c r="M239" s="481">
        <f t="shared" si="64"/>
        <v>0</v>
      </c>
      <c r="N239" s="481">
        <f t="shared" si="64"/>
        <v>0</v>
      </c>
      <c r="O239" s="481">
        <f t="shared" si="64"/>
        <v>0</v>
      </c>
      <c r="P239" s="482">
        <f t="shared" si="64"/>
        <v>0</v>
      </c>
    </row>
    <row r="240" spans="2:16">
      <c r="B240" s="413">
        <f t="shared" ref="B240:B249" si="65">B239+1</f>
        <v>1</v>
      </c>
      <c r="C240" s="483" t="s">
        <v>181</v>
      </c>
      <c r="D240" s="484">
        <f>E24</f>
        <v>0</v>
      </c>
      <c r="E240" s="485">
        <f>D240/$E$237/12*$G$267</f>
        <v>0</v>
      </c>
      <c r="F240" s="486">
        <f>D240/E237</f>
        <v>0</v>
      </c>
      <c r="G240" s="486">
        <f>F240</f>
        <v>0</v>
      </c>
      <c r="H240" s="486">
        <f>G240</f>
        <v>0</v>
      </c>
      <c r="I240" s="486">
        <f>H240</f>
        <v>0</v>
      </c>
      <c r="J240" s="486">
        <f>I240</f>
        <v>0</v>
      </c>
      <c r="K240" s="486">
        <f>J240</f>
        <v>0</v>
      </c>
      <c r="L240" s="486">
        <f>K240-E240</f>
        <v>0</v>
      </c>
      <c r="M240" s="486">
        <v>0</v>
      </c>
      <c r="N240" s="486">
        <v>0</v>
      </c>
      <c r="O240" s="486">
        <v>0</v>
      </c>
      <c r="P240" s="487">
        <v>0</v>
      </c>
    </row>
    <row r="241" spans="2:18">
      <c r="B241" s="378">
        <f>B240+1</f>
        <v>2</v>
      </c>
      <c r="C241" s="373" t="s">
        <v>182</v>
      </c>
      <c r="D241" s="374">
        <f>F24</f>
        <v>0</v>
      </c>
      <c r="E241" s="421"/>
      <c r="F241" s="421">
        <f>D241/$E$237/12*$G$267</f>
        <v>0</v>
      </c>
      <c r="G241" s="376">
        <f>D241/E237</f>
        <v>0</v>
      </c>
      <c r="H241" s="376">
        <f>G241</f>
        <v>0</v>
      </c>
      <c r="I241" s="376">
        <f t="shared" ref="I241:O244" si="66">H241</f>
        <v>0</v>
      </c>
      <c r="J241" s="376">
        <f t="shared" si="66"/>
        <v>0</v>
      </c>
      <c r="K241" s="376">
        <f t="shared" si="66"/>
        <v>0</v>
      </c>
      <c r="L241" s="376">
        <f t="shared" si="66"/>
        <v>0</v>
      </c>
      <c r="M241" s="376">
        <f>L241-F241</f>
        <v>0</v>
      </c>
      <c r="N241" s="376">
        <v>0</v>
      </c>
      <c r="O241" s="376">
        <v>0</v>
      </c>
      <c r="P241" s="377">
        <v>0</v>
      </c>
    </row>
    <row r="242" spans="2:18">
      <c r="B242" s="378">
        <f t="shared" si="65"/>
        <v>3</v>
      </c>
      <c r="C242" s="373" t="s">
        <v>183</v>
      </c>
      <c r="D242" s="374">
        <f>G24</f>
        <v>0</v>
      </c>
      <c r="E242" s="421"/>
      <c r="F242" s="376"/>
      <c r="G242" s="421">
        <f>D242/$E$237/12*$G$267</f>
        <v>0</v>
      </c>
      <c r="H242" s="376">
        <f>D242/E237</f>
        <v>0</v>
      </c>
      <c r="I242" s="376">
        <f>H242</f>
        <v>0</v>
      </c>
      <c r="J242" s="376">
        <f t="shared" si="66"/>
        <v>0</v>
      </c>
      <c r="K242" s="376">
        <f t="shared" si="66"/>
        <v>0</v>
      </c>
      <c r="L242" s="376">
        <f t="shared" si="66"/>
        <v>0</v>
      </c>
      <c r="M242" s="376">
        <f t="shared" si="66"/>
        <v>0</v>
      </c>
      <c r="N242" s="376">
        <f>M242-G242</f>
        <v>0</v>
      </c>
      <c r="O242" s="376">
        <v>0</v>
      </c>
      <c r="P242" s="377">
        <v>0</v>
      </c>
    </row>
    <row r="243" spans="2:18">
      <c r="B243" s="378">
        <f t="shared" si="65"/>
        <v>4</v>
      </c>
      <c r="C243" s="373" t="s">
        <v>184</v>
      </c>
      <c r="D243" s="374">
        <f>H24</f>
        <v>0</v>
      </c>
      <c r="E243" s="421"/>
      <c r="F243" s="376"/>
      <c r="G243" s="376"/>
      <c r="H243" s="421">
        <f>D243/$E$237/12*$G$267</f>
        <v>0</v>
      </c>
      <c r="I243" s="376">
        <f>D243/E237</f>
        <v>0</v>
      </c>
      <c r="J243" s="376">
        <f>I243</f>
        <v>0</v>
      </c>
      <c r="K243" s="376">
        <f t="shared" si="66"/>
        <v>0</v>
      </c>
      <c r="L243" s="376">
        <f t="shared" si="66"/>
        <v>0</v>
      </c>
      <c r="M243" s="376">
        <f t="shared" si="66"/>
        <v>0</v>
      </c>
      <c r="N243" s="376">
        <f t="shared" si="66"/>
        <v>0</v>
      </c>
      <c r="O243" s="376">
        <f>N243-H243</f>
        <v>0</v>
      </c>
      <c r="P243" s="377">
        <v>0</v>
      </c>
    </row>
    <row r="244" spans="2:18">
      <c r="B244" s="378">
        <f t="shared" si="65"/>
        <v>5</v>
      </c>
      <c r="C244" s="373" t="s">
        <v>185</v>
      </c>
      <c r="D244" s="374">
        <f>I24</f>
        <v>0</v>
      </c>
      <c r="E244" s="421"/>
      <c r="F244" s="376"/>
      <c r="G244" s="376"/>
      <c r="H244" s="376"/>
      <c r="I244" s="421">
        <f>D244/$E$237/12*$G$267</f>
        <v>0</v>
      </c>
      <c r="J244" s="376">
        <f>D244/E237</f>
        <v>0</v>
      </c>
      <c r="K244" s="376">
        <f>J244</f>
        <v>0</v>
      </c>
      <c r="L244" s="376">
        <f t="shared" si="66"/>
        <v>0</v>
      </c>
      <c r="M244" s="376">
        <f t="shared" si="66"/>
        <v>0</v>
      </c>
      <c r="N244" s="376">
        <f t="shared" si="66"/>
        <v>0</v>
      </c>
      <c r="O244" s="376">
        <f t="shared" si="66"/>
        <v>0</v>
      </c>
      <c r="P244" s="377">
        <f>O244-I244</f>
        <v>0</v>
      </c>
    </row>
    <row r="245" spans="2:18">
      <c r="B245" s="378">
        <f t="shared" si="65"/>
        <v>6</v>
      </c>
      <c r="C245" s="373" t="s">
        <v>186</v>
      </c>
      <c r="D245" s="374">
        <f>J24</f>
        <v>0</v>
      </c>
      <c r="E245" s="421"/>
      <c r="F245" s="376"/>
      <c r="G245" s="376"/>
      <c r="H245" s="376"/>
      <c r="I245" s="376"/>
      <c r="J245" s="421"/>
      <c r="K245" s="376"/>
      <c r="L245" s="376"/>
      <c r="M245" s="376"/>
      <c r="N245" s="376"/>
      <c r="O245" s="376"/>
      <c r="P245" s="377"/>
    </row>
    <row r="246" spans="2:18">
      <c r="B246" s="378">
        <f t="shared" si="65"/>
        <v>7</v>
      </c>
      <c r="C246" s="373" t="s">
        <v>187</v>
      </c>
      <c r="D246" s="374"/>
      <c r="E246" s="421"/>
      <c r="F246" s="376"/>
      <c r="G246" s="376"/>
      <c r="H246" s="376"/>
      <c r="I246" s="376"/>
      <c r="J246" s="376"/>
      <c r="K246" s="376"/>
      <c r="L246" s="376"/>
      <c r="M246" s="376"/>
      <c r="N246" s="376"/>
      <c r="O246" s="376"/>
      <c r="P246" s="377"/>
    </row>
    <row r="247" spans="2:18">
      <c r="B247" s="378">
        <f t="shared" si="65"/>
        <v>8</v>
      </c>
      <c r="C247" s="373" t="s">
        <v>188</v>
      </c>
      <c r="D247" s="374"/>
      <c r="E247" s="421"/>
      <c r="F247" s="376"/>
      <c r="G247" s="376"/>
      <c r="H247" s="376"/>
      <c r="I247" s="376"/>
      <c r="J247" s="376"/>
      <c r="K247" s="376"/>
      <c r="L247" s="376"/>
      <c r="M247" s="376"/>
      <c r="N247" s="376"/>
      <c r="O247" s="376"/>
      <c r="P247" s="377"/>
    </row>
    <row r="248" spans="2:18">
      <c r="B248" s="378">
        <f t="shared" si="65"/>
        <v>9</v>
      </c>
      <c r="C248" s="373" t="s">
        <v>189</v>
      </c>
      <c r="D248" s="374"/>
      <c r="E248" s="421"/>
      <c r="F248" s="376"/>
      <c r="G248" s="376"/>
      <c r="H248" s="376"/>
      <c r="I248" s="376"/>
      <c r="J248" s="376"/>
      <c r="K248" s="376"/>
      <c r="L248" s="376"/>
      <c r="M248" s="376"/>
      <c r="N248" s="376"/>
      <c r="O248" s="376"/>
      <c r="P248" s="377"/>
    </row>
    <row r="249" spans="2:18" ht="12.6" thickBot="1">
      <c r="B249" s="388">
        <f t="shared" si="65"/>
        <v>10</v>
      </c>
      <c r="C249" s="389" t="s">
        <v>190</v>
      </c>
      <c r="D249" s="424"/>
      <c r="E249" s="427"/>
      <c r="F249" s="436"/>
      <c r="G249" s="436"/>
      <c r="H249" s="436"/>
      <c r="I249" s="436"/>
      <c r="J249" s="436"/>
      <c r="K249" s="436"/>
      <c r="L249" s="436"/>
      <c r="M249" s="436"/>
      <c r="N249" s="436"/>
      <c r="O249" s="436"/>
      <c r="P249" s="437"/>
    </row>
    <row r="250" spans="2:18">
      <c r="B250" s="445"/>
      <c r="C250" s="244"/>
      <c r="D250" s="244"/>
      <c r="E250" s="477"/>
      <c r="F250" s="477"/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</row>
    <row r="251" spans="2:18" ht="12.6" thickBot="1">
      <c r="B251" s="257"/>
      <c r="C251" s="244"/>
      <c r="D251" s="244"/>
      <c r="E251" s="357"/>
      <c r="F251" s="357"/>
      <c r="G251" s="357"/>
      <c r="H251" s="357"/>
      <c r="I251" s="357"/>
      <c r="J251" s="357"/>
      <c r="K251" s="357"/>
      <c r="L251" s="357"/>
      <c r="M251" s="357"/>
      <c r="N251" s="357"/>
      <c r="O251" s="357" t="s">
        <v>165</v>
      </c>
      <c r="P251" s="357" t="s">
        <v>165</v>
      </c>
    </row>
    <row r="252" spans="2:18" ht="12.6" thickBot="1">
      <c r="B252" s="478"/>
      <c r="C252" s="479" t="s">
        <v>333</v>
      </c>
      <c r="D252" s="480"/>
      <c r="E252" s="481">
        <f t="shared" ref="E252:O252" si="67">SUM(E253:E264)</f>
        <v>0</v>
      </c>
      <c r="F252" s="481">
        <f t="shared" si="67"/>
        <v>0</v>
      </c>
      <c r="G252" s="481">
        <f t="shared" si="67"/>
        <v>0</v>
      </c>
      <c r="H252" s="481">
        <f t="shared" si="67"/>
        <v>0</v>
      </c>
      <c r="I252" s="481">
        <f t="shared" si="67"/>
        <v>0</v>
      </c>
      <c r="J252" s="481">
        <f t="shared" si="67"/>
        <v>0</v>
      </c>
      <c r="K252" s="481">
        <f t="shared" si="67"/>
        <v>0</v>
      </c>
      <c r="L252" s="481">
        <f t="shared" si="67"/>
        <v>0</v>
      </c>
      <c r="M252" s="481">
        <f t="shared" si="67"/>
        <v>0</v>
      </c>
      <c r="N252" s="481">
        <f t="shared" si="67"/>
        <v>0</v>
      </c>
      <c r="O252" s="481">
        <f t="shared" si="67"/>
        <v>0</v>
      </c>
      <c r="P252" s="482">
        <f>SUM(P253:P264)</f>
        <v>0</v>
      </c>
      <c r="R252" s="488"/>
    </row>
    <row r="253" spans="2:18">
      <c r="B253" s="413">
        <f t="shared" ref="B253:B264" si="68">B252+1</f>
        <v>1</v>
      </c>
      <c r="C253" s="483" t="s">
        <v>181</v>
      </c>
      <c r="D253" s="484">
        <f>E32</f>
        <v>0</v>
      </c>
      <c r="E253" s="485"/>
      <c r="F253" s="486"/>
      <c r="G253" s="486"/>
      <c r="H253" s="486"/>
      <c r="I253" s="486"/>
      <c r="J253" s="486"/>
      <c r="K253" s="486"/>
      <c r="L253" s="486"/>
      <c r="M253" s="486"/>
      <c r="N253" s="486"/>
      <c r="O253" s="486"/>
      <c r="P253" s="487"/>
      <c r="R253" s="489"/>
    </row>
    <row r="254" spans="2:18">
      <c r="B254" s="378">
        <f>B253+1</f>
        <v>2</v>
      </c>
      <c r="C254" s="373" t="s">
        <v>182</v>
      </c>
      <c r="D254" s="374">
        <f>F32</f>
        <v>0</v>
      </c>
      <c r="E254" s="421"/>
      <c r="F254" s="421"/>
      <c r="G254" s="376"/>
      <c r="H254" s="376"/>
      <c r="I254" s="376"/>
      <c r="J254" s="376"/>
      <c r="K254" s="376"/>
      <c r="L254" s="376"/>
      <c r="M254" s="376"/>
      <c r="N254" s="376"/>
      <c r="O254" s="376"/>
      <c r="P254" s="377"/>
      <c r="R254" s="489"/>
    </row>
    <row r="255" spans="2:18">
      <c r="B255" s="378">
        <f t="shared" si="68"/>
        <v>3</v>
      </c>
      <c r="C255" s="373" t="s">
        <v>183</v>
      </c>
      <c r="D255" s="374">
        <f>G32</f>
        <v>0</v>
      </c>
      <c r="E255" s="421"/>
      <c r="F255" s="376"/>
      <c r="G255" s="421"/>
      <c r="H255" s="376"/>
      <c r="I255" s="376"/>
      <c r="J255" s="376"/>
      <c r="K255" s="376"/>
      <c r="L255" s="376"/>
      <c r="M255" s="376"/>
      <c r="N255" s="376"/>
      <c r="O255" s="376"/>
      <c r="P255" s="377"/>
    </row>
    <row r="256" spans="2:18">
      <c r="B256" s="378">
        <f t="shared" si="68"/>
        <v>4</v>
      </c>
      <c r="C256" s="373" t="s">
        <v>184</v>
      </c>
      <c r="D256" s="374">
        <f>H32</f>
        <v>0</v>
      </c>
      <c r="E256" s="421"/>
      <c r="F256" s="376"/>
      <c r="G256" s="376"/>
      <c r="H256" s="421"/>
      <c r="I256" s="376"/>
      <c r="J256" s="376"/>
      <c r="K256" s="376"/>
      <c r="L256" s="376"/>
      <c r="M256" s="376"/>
      <c r="N256" s="376"/>
      <c r="O256" s="376"/>
      <c r="P256" s="377"/>
    </row>
    <row r="257" spans="2:16">
      <c r="B257" s="378">
        <f t="shared" si="68"/>
        <v>5</v>
      </c>
      <c r="C257" s="373" t="s">
        <v>185</v>
      </c>
      <c r="D257" s="374">
        <f>I32</f>
        <v>0</v>
      </c>
      <c r="E257" s="421"/>
      <c r="F257" s="376"/>
      <c r="G257" s="376"/>
      <c r="H257" s="376"/>
      <c r="I257" s="421"/>
      <c r="J257" s="376"/>
      <c r="K257" s="376"/>
      <c r="L257" s="376"/>
      <c r="M257" s="376"/>
      <c r="N257" s="376"/>
      <c r="O257" s="376"/>
      <c r="P257" s="377"/>
    </row>
    <row r="258" spans="2:16">
      <c r="B258" s="378">
        <f t="shared" si="68"/>
        <v>6</v>
      </c>
      <c r="C258" s="373" t="s">
        <v>186</v>
      </c>
      <c r="D258" s="374">
        <f>J32</f>
        <v>0</v>
      </c>
      <c r="E258" s="421"/>
      <c r="F258" s="376"/>
      <c r="G258" s="376"/>
      <c r="H258" s="376"/>
      <c r="I258" s="376"/>
      <c r="J258" s="421"/>
      <c r="K258" s="376"/>
      <c r="L258" s="376"/>
      <c r="M258" s="376"/>
      <c r="N258" s="376"/>
      <c r="O258" s="376"/>
      <c r="P258" s="377"/>
    </row>
    <row r="259" spans="2:16">
      <c r="B259" s="378">
        <f t="shared" si="68"/>
        <v>7</v>
      </c>
      <c r="C259" s="373" t="s">
        <v>187</v>
      </c>
      <c r="D259" s="374">
        <f>K32</f>
        <v>0</v>
      </c>
      <c r="E259" s="421"/>
      <c r="F259" s="376"/>
      <c r="G259" s="376"/>
      <c r="H259" s="376"/>
      <c r="I259" s="376"/>
      <c r="J259" s="376"/>
      <c r="K259" s="376"/>
      <c r="L259" s="376"/>
      <c r="M259" s="376"/>
      <c r="N259" s="376"/>
      <c r="O259" s="376"/>
      <c r="P259" s="377"/>
    </row>
    <row r="260" spans="2:16">
      <c r="B260" s="378">
        <f t="shared" si="68"/>
        <v>8</v>
      </c>
      <c r="C260" s="373" t="s">
        <v>188</v>
      </c>
      <c r="D260" s="374">
        <f>L32</f>
        <v>0</v>
      </c>
      <c r="E260" s="421"/>
      <c r="F260" s="376"/>
      <c r="G260" s="376"/>
      <c r="H260" s="376"/>
      <c r="I260" s="376"/>
      <c r="J260" s="376"/>
      <c r="K260" s="376"/>
      <c r="L260" s="376">
        <f>D260/$E$237</f>
        <v>0</v>
      </c>
      <c r="M260" s="376">
        <f>L260</f>
        <v>0</v>
      </c>
      <c r="N260" s="376">
        <f t="shared" ref="N260:P260" si="69">M260</f>
        <v>0</v>
      </c>
      <c r="O260" s="376">
        <f t="shared" si="69"/>
        <v>0</v>
      </c>
      <c r="P260" s="377">
        <f t="shared" si="69"/>
        <v>0</v>
      </c>
    </row>
    <row r="261" spans="2:16">
      <c r="B261" s="378">
        <f t="shared" si="68"/>
        <v>9</v>
      </c>
      <c r="C261" s="373" t="s">
        <v>189</v>
      </c>
      <c r="D261" s="374">
        <f>M32</f>
        <v>0</v>
      </c>
      <c r="E261" s="421"/>
      <c r="F261" s="376"/>
      <c r="G261" s="376"/>
      <c r="H261" s="376"/>
      <c r="I261" s="376"/>
      <c r="J261" s="376"/>
      <c r="K261" s="376"/>
      <c r="L261" s="376"/>
      <c r="M261" s="376">
        <f>D261/$E$237</f>
        <v>0</v>
      </c>
      <c r="N261" s="376">
        <f>M261</f>
        <v>0</v>
      </c>
      <c r="O261" s="376">
        <f>N261</f>
        <v>0</v>
      </c>
      <c r="P261" s="377">
        <f>O261</f>
        <v>0</v>
      </c>
    </row>
    <row r="262" spans="2:16">
      <c r="B262" s="378">
        <f t="shared" si="68"/>
        <v>10</v>
      </c>
      <c r="C262" s="373" t="s">
        <v>190</v>
      </c>
      <c r="D262" s="374">
        <f>N32</f>
        <v>0</v>
      </c>
      <c r="E262" s="421"/>
      <c r="F262" s="376"/>
      <c r="G262" s="376"/>
      <c r="H262" s="376"/>
      <c r="I262" s="376"/>
      <c r="J262" s="376"/>
      <c r="K262" s="376"/>
      <c r="L262" s="376"/>
      <c r="M262" s="376"/>
      <c r="N262" s="376">
        <f>D262/$E$237</f>
        <v>0</v>
      </c>
      <c r="O262" s="376">
        <f>N262</f>
        <v>0</v>
      </c>
      <c r="P262" s="377">
        <f>O262</f>
        <v>0</v>
      </c>
    </row>
    <row r="263" spans="2:16">
      <c r="B263" s="378">
        <f t="shared" si="68"/>
        <v>11</v>
      </c>
      <c r="C263" s="373" t="s">
        <v>337</v>
      </c>
      <c r="D263" s="374">
        <f>O32</f>
        <v>0</v>
      </c>
      <c r="E263" s="421"/>
      <c r="F263" s="376"/>
      <c r="G263" s="376"/>
      <c r="H263" s="376"/>
      <c r="I263" s="376"/>
      <c r="J263" s="376"/>
      <c r="K263" s="376"/>
      <c r="L263" s="376"/>
      <c r="M263" s="376"/>
      <c r="N263" s="376"/>
      <c r="O263" s="376">
        <f>D263/$E$237</f>
        <v>0</v>
      </c>
      <c r="P263" s="377">
        <f>O263</f>
        <v>0</v>
      </c>
    </row>
    <row r="264" spans="2:16" ht="12.6" thickBot="1">
      <c r="B264" s="388">
        <f t="shared" si="68"/>
        <v>12</v>
      </c>
      <c r="C264" s="389" t="s">
        <v>337</v>
      </c>
      <c r="D264" s="424">
        <f>P32</f>
        <v>0</v>
      </c>
      <c r="E264" s="427"/>
      <c r="F264" s="436"/>
      <c r="G264" s="436"/>
      <c r="H264" s="436"/>
      <c r="I264" s="436"/>
      <c r="J264" s="436"/>
      <c r="K264" s="436"/>
      <c r="L264" s="436"/>
      <c r="M264" s="436"/>
      <c r="N264" s="436"/>
      <c r="O264" s="436"/>
      <c r="P264" s="437">
        <f>D264/$E$237</f>
        <v>0</v>
      </c>
    </row>
    <row r="265" spans="2:16">
      <c r="B265" s="445"/>
      <c r="C265" s="244"/>
      <c r="D265" s="244"/>
      <c r="E265" s="477"/>
      <c r="F265" s="477"/>
      <c r="G265" s="477"/>
      <c r="H265" s="477"/>
      <c r="I265" s="477"/>
      <c r="J265" s="477"/>
      <c r="K265" s="477"/>
      <c r="L265" s="477"/>
      <c r="M265" s="477"/>
      <c r="N265" s="477"/>
      <c r="O265" s="477"/>
      <c r="P265" s="477"/>
    </row>
    <row r="267" spans="2:16" ht="12.6" thickBot="1">
      <c r="B267" s="387" t="s">
        <v>153</v>
      </c>
      <c r="C267" s="244"/>
      <c r="D267" s="244"/>
      <c r="E267" s="357"/>
      <c r="F267" s="357"/>
      <c r="G267" s="490">
        <f>'Assu Sum Mod B'!I28</f>
        <v>0</v>
      </c>
      <c r="H267" s="357"/>
      <c r="I267" s="357"/>
      <c r="J267" s="357"/>
      <c r="K267" s="357"/>
      <c r="L267" s="357"/>
      <c r="M267" s="357"/>
      <c r="N267" s="357"/>
      <c r="O267" s="357"/>
      <c r="P267" s="357"/>
    </row>
    <row r="268" spans="2:16">
      <c r="B268" s="368" t="s">
        <v>0</v>
      </c>
      <c r="C268" s="369" t="s">
        <v>1</v>
      </c>
      <c r="D268" s="369"/>
      <c r="E268" s="370" t="s">
        <v>3</v>
      </c>
      <c r="F268" s="370" t="s">
        <v>4</v>
      </c>
      <c r="G268" s="370" t="s">
        <v>5</v>
      </c>
      <c r="H268" s="370" t="s">
        <v>6</v>
      </c>
      <c r="I268" s="370" t="s">
        <v>7</v>
      </c>
      <c r="J268" s="370" t="s">
        <v>8</v>
      </c>
      <c r="K268" s="370" t="s">
        <v>9</v>
      </c>
      <c r="L268" s="370" t="s">
        <v>10</v>
      </c>
      <c r="M268" s="370" t="s">
        <v>11</v>
      </c>
      <c r="N268" s="370" t="s">
        <v>12</v>
      </c>
      <c r="O268" s="370" t="s">
        <v>13</v>
      </c>
      <c r="P268" s="371" t="s">
        <v>339</v>
      </c>
    </row>
    <row r="269" spans="2:16">
      <c r="B269" s="378">
        <v>1</v>
      </c>
      <c r="C269" s="373" t="s">
        <v>154</v>
      </c>
      <c r="D269" s="441" t="s">
        <v>305</v>
      </c>
      <c r="E269" s="375">
        <f>'Rollout Plan'!K15/12*G267</f>
        <v>0</v>
      </c>
      <c r="F269" s="375" t="e">
        <f>E269/G267*12</f>
        <v>#DIV/0!</v>
      </c>
      <c r="G269" s="375" t="e">
        <f t="shared" ref="G269:P273" si="70">F269</f>
        <v>#DIV/0!</v>
      </c>
      <c r="H269" s="375" t="e">
        <f t="shared" si="70"/>
        <v>#DIV/0!</v>
      </c>
      <c r="I269" s="375" t="e">
        <f t="shared" si="70"/>
        <v>#DIV/0!</v>
      </c>
      <c r="J269" s="375" t="e">
        <f t="shared" si="70"/>
        <v>#DIV/0!</v>
      </c>
      <c r="K269" s="375" t="e">
        <f t="shared" si="70"/>
        <v>#DIV/0!</v>
      </c>
      <c r="L269" s="375" t="e">
        <f t="shared" si="70"/>
        <v>#DIV/0!</v>
      </c>
      <c r="M269" s="375" t="e">
        <f t="shared" si="70"/>
        <v>#DIV/0!</v>
      </c>
      <c r="N269" s="375" t="e">
        <f t="shared" si="70"/>
        <v>#DIV/0!</v>
      </c>
      <c r="O269" s="375" t="e">
        <f t="shared" si="70"/>
        <v>#DIV/0!</v>
      </c>
      <c r="P269" s="422" t="e">
        <f t="shared" si="70"/>
        <v>#DIV/0!</v>
      </c>
    </row>
    <row r="270" spans="2:16">
      <c r="B270" s="378">
        <f>B269+1</f>
        <v>2</v>
      </c>
      <c r="C270" s="373" t="s">
        <v>155</v>
      </c>
      <c r="D270" s="441" t="s">
        <v>305</v>
      </c>
      <c r="E270" s="375"/>
      <c r="F270" s="375">
        <f>'Rollout Plan'!L15/12*G267</f>
        <v>0</v>
      </c>
      <c r="G270" s="375" t="e">
        <f>F270/G267*12</f>
        <v>#DIV/0!</v>
      </c>
      <c r="H270" s="375" t="e">
        <f>G270</f>
        <v>#DIV/0!</v>
      </c>
      <c r="I270" s="375" t="e">
        <f t="shared" si="70"/>
        <v>#DIV/0!</v>
      </c>
      <c r="J270" s="375" t="e">
        <f t="shared" si="70"/>
        <v>#DIV/0!</v>
      </c>
      <c r="K270" s="375" t="e">
        <f t="shared" si="70"/>
        <v>#DIV/0!</v>
      </c>
      <c r="L270" s="375" t="e">
        <f t="shared" si="70"/>
        <v>#DIV/0!</v>
      </c>
      <c r="M270" s="375" t="e">
        <f t="shared" si="70"/>
        <v>#DIV/0!</v>
      </c>
      <c r="N270" s="375" t="e">
        <f t="shared" si="70"/>
        <v>#DIV/0!</v>
      </c>
      <c r="O270" s="375" t="e">
        <f t="shared" si="70"/>
        <v>#DIV/0!</v>
      </c>
      <c r="P270" s="422" t="e">
        <f t="shared" si="70"/>
        <v>#DIV/0!</v>
      </c>
    </row>
    <row r="271" spans="2:16">
      <c r="B271" s="378">
        <f t="shared" ref="B271:B279" si="71">B270+1</f>
        <v>3</v>
      </c>
      <c r="C271" s="373" t="s">
        <v>156</v>
      </c>
      <c r="D271" s="441" t="s">
        <v>305</v>
      </c>
      <c r="E271" s="375"/>
      <c r="F271" s="375"/>
      <c r="G271" s="375">
        <f>'Rollout Plan'!M15/12*G267</f>
        <v>0</v>
      </c>
      <c r="H271" s="375" t="e">
        <f>G271/G267*12</f>
        <v>#DIV/0!</v>
      </c>
      <c r="I271" s="375" t="e">
        <f>H271</f>
        <v>#DIV/0!</v>
      </c>
      <c r="J271" s="375" t="e">
        <f t="shared" si="70"/>
        <v>#DIV/0!</v>
      </c>
      <c r="K271" s="375" t="e">
        <f t="shared" si="70"/>
        <v>#DIV/0!</v>
      </c>
      <c r="L271" s="375" t="e">
        <f t="shared" si="70"/>
        <v>#DIV/0!</v>
      </c>
      <c r="M271" s="375" t="e">
        <f t="shared" si="70"/>
        <v>#DIV/0!</v>
      </c>
      <c r="N271" s="375" t="e">
        <f t="shared" si="70"/>
        <v>#DIV/0!</v>
      </c>
      <c r="O271" s="375" t="e">
        <f t="shared" si="70"/>
        <v>#DIV/0!</v>
      </c>
      <c r="P271" s="422" t="e">
        <f t="shared" si="70"/>
        <v>#DIV/0!</v>
      </c>
    </row>
    <row r="272" spans="2:16">
      <c r="B272" s="378">
        <f t="shared" si="71"/>
        <v>4</v>
      </c>
      <c r="C272" s="373" t="s">
        <v>157</v>
      </c>
      <c r="D272" s="441" t="s">
        <v>305</v>
      </c>
      <c r="E272" s="375"/>
      <c r="F272" s="375"/>
      <c r="G272" s="375"/>
      <c r="H272" s="375">
        <f>'Rollout Plan'!N15/12*G267</f>
        <v>0</v>
      </c>
      <c r="I272" s="375" t="e">
        <f>H272/G267*12</f>
        <v>#DIV/0!</v>
      </c>
      <c r="J272" s="375" t="e">
        <f>I272</f>
        <v>#DIV/0!</v>
      </c>
      <c r="K272" s="375" t="e">
        <f t="shared" si="70"/>
        <v>#DIV/0!</v>
      </c>
      <c r="L272" s="375" t="e">
        <f t="shared" si="70"/>
        <v>#DIV/0!</v>
      </c>
      <c r="M272" s="375" t="e">
        <f t="shared" si="70"/>
        <v>#DIV/0!</v>
      </c>
      <c r="N272" s="375" t="e">
        <f t="shared" si="70"/>
        <v>#DIV/0!</v>
      </c>
      <c r="O272" s="375" t="e">
        <f t="shared" si="70"/>
        <v>#DIV/0!</v>
      </c>
      <c r="P272" s="422" t="e">
        <f t="shared" si="70"/>
        <v>#DIV/0!</v>
      </c>
    </row>
    <row r="273" spans="2:16">
      <c r="B273" s="378">
        <f t="shared" si="71"/>
        <v>5</v>
      </c>
      <c r="C273" s="373" t="s">
        <v>158</v>
      </c>
      <c r="D273" s="441" t="s">
        <v>305</v>
      </c>
      <c r="E273" s="375"/>
      <c r="F273" s="375"/>
      <c r="G273" s="375"/>
      <c r="H273" s="375"/>
      <c r="I273" s="375">
        <f>'Rollout Plan'!O15/12*G267</f>
        <v>0</v>
      </c>
      <c r="J273" s="375" t="e">
        <f>I273/G267*12</f>
        <v>#DIV/0!</v>
      </c>
      <c r="K273" s="375" t="e">
        <f>J273</f>
        <v>#DIV/0!</v>
      </c>
      <c r="L273" s="375" t="e">
        <f t="shared" si="70"/>
        <v>#DIV/0!</v>
      </c>
      <c r="M273" s="375" t="e">
        <f t="shared" si="70"/>
        <v>#DIV/0!</v>
      </c>
      <c r="N273" s="375" t="e">
        <f t="shared" si="70"/>
        <v>#DIV/0!</v>
      </c>
      <c r="O273" s="375" t="e">
        <f t="shared" si="70"/>
        <v>#DIV/0!</v>
      </c>
      <c r="P273" s="422" t="e">
        <f t="shared" si="70"/>
        <v>#DIV/0!</v>
      </c>
    </row>
    <row r="274" spans="2:16">
      <c r="B274" s="378">
        <f t="shared" si="71"/>
        <v>6</v>
      </c>
      <c r="C274" s="373" t="s">
        <v>159</v>
      </c>
      <c r="D274" s="441" t="s">
        <v>305</v>
      </c>
      <c r="E274" s="375"/>
      <c r="F274" s="375"/>
      <c r="G274" s="375"/>
      <c r="H274" s="375"/>
      <c r="I274" s="375"/>
      <c r="J274" s="375"/>
      <c r="K274" s="375"/>
      <c r="L274" s="375"/>
      <c r="M274" s="375"/>
      <c r="N274" s="375"/>
      <c r="O274" s="375"/>
      <c r="P274" s="422"/>
    </row>
    <row r="275" spans="2:16">
      <c r="B275" s="378">
        <f t="shared" si="71"/>
        <v>7</v>
      </c>
      <c r="C275" s="373" t="s">
        <v>160</v>
      </c>
      <c r="D275" s="441" t="s">
        <v>305</v>
      </c>
      <c r="E275" s="375"/>
      <c r="F275" s="375"/>
      <c r="G275" s="375"/>
      <c r="H275" s="375"/>
      <c r="I275" s="375"/>
      <c r="J275" s="375"/>
      <c r="K275" s="375"/>
      <c r="L275" s="375"/>
      <c r="M275" s="375"/>
      <c r="N275" s="375"/>
      <c r="O275" s="375"/>
      <c r="P275" s="422"/>
    </row>
    <row r="276" spans="2:16">
      <c r="B276" s="378">
        <f t="shared" si="71"/>
        <v>8</v>
      </c>
      <c r="C276" s="373" t="s">
        <v>161</v>
      </c>
      <c r="D276" s="441" t="s">
        <v>305</v>
      </c>
      <c r="E276" s="375"/>
      <c r="F276" s="375"/>
      <c r="G276" s="375"/>
      <c r="H276" s="375"/>
      <c r="I276" s="375"/>
      <c r="J276" s="375"/>
      <c r="K276" s="375"/>
      <c r="L276" s="375"/>
      <c r="M276" s="375"/>
      <c r="N276" s="375"/>
      <c r="O276" s="375"/>
      <c r="P276" s="422"/>
    </row>
    <row r="277" spans="2:16">
      <c r="B277" s="378">
        <f t="shared" si="71"/>
        <v>9</v>
      </c>
      <c r="C277" s="373" t="s">
        <v>162</v>
      </c>
      <c r="D277" s="441" t="s">
        <v>305</v>
      </c>
      <c r="E277" s="375"/>
      <c r="F277" s="375"/>
      <c r="G277" s="375"/>
      <c r="H277" s="375"/>
      <c r="I277" s="375"/>
      <c r="J277" s="375"/>
      <c r="K277" s="375"/>
      <c r="L277" s="375"/>
      <c r="M277" s="375"/>
      <c r="N277" s="375"/>
      <c r="O277" s="375"/>
      <c r="P277" s="422"/>
    </row>
    <row r="278" spans="2:16">
      <c r="B278" s="378">
        <f t="shared" si="71"/>
        <v>10</v>
      </c>
      <c r="C278" s="373" t="s">
        <v>163</v>
      </c>
      <c r="D278" s="441" t="s">
        <v>305</v>
      </c>
      <c r="E278" s="375"/>
      <c r="F278" s="375"/>
      <c r="G278" s="375"/>
      <c r="H278" s="375"/>
      <c r="I278" s="375"/>
      <c r="J278" s="375"/>
      <c r="K278" s="375"/>
      <c r="L278" s="375"/>
      <c r="M278" s="375"/>
      <c r="N278" s="375"/>
      <c r="O278" s="375"/>
      <c r="P278" s="422"/>
    </row>
    <row r="279" spans="2:16" ht="12.6" thickBot="1">
      <c r="B279" s="491">
        <f t="shared" si="71"/>
        <v>11</v>
      </c>
      <c r="C279" s="265" t="s">
        <v>164</v>
      </c>
      <c r="D279" s="492" t="s">
        <v>305</v>
      </c>
      <c r="E279" s="436">
        <f>SUM(E269:E278)</f>
        <v>0</v>
      </c>
      <c r="F279" s="436" t="e">
        <f t="shared" ref="F279:P279" si="72">SUM(F269:F278)</f>
        <v>#DIV/0!</v>
      </c>
      <c r="G279" s="436" t="e">
        <f t="shared" si="72"/>
        <v>#DIV/0!</v>
      </c>
      <c r="H279" s="436" t="e">
        <f t="shared" si="72"/>
        <v>#DIV/0!</v>
      </c>
      <c r="I279" s="436" t="e">
        <f t="shared" si="72"/>
        <v>#DIV/0!</v>
      </c>
      <c r="J279" s="436" t="e">
        <f t="shared" si="72"/>
        <v>#DIV/0!</v>
      </c>
      <c r="K279" s="436" t="e">
        <f t="shared" si="72"/>
        <v>#DIV/0!</v>
      </c>
      <c r="L279" s="436" t="e">
        <f t="shared" si="72"/>
        <v>#DIV/0!</v>
      </c>
      <c r="M279" s="436" t="e">
        <f t="shared" si="72"/>
        <v>#DIV/0!</v>
      </c>
      <c r="N279" s="436" t="e">
        <f t="shared" si="72"/>
        <v>#DIV/0!</v>
      </c>
      <c r="O279" s="436" t="e">
        <f t="shared" si="72"/>
        <v>#DIV/0!</v>
      </c>
      <c r="P279" s="437" t="e">
        <f t="shared" si="72"/>
        <v>#DIV/0!</v>
      </c>
    </row>
    <row r="280" spans="2:16" ht="12.6" thickBot="1"/>
    <row r="281" spans="2:16" ht="12.6" thickBot="1">
      <c r="B281" s="495"/>
      <c r="C281" s="496" t="s">
        <v>302</v>
      </c>
      <c r="D281" s="496"/>
      <c r="E281" s="497">
        <f>'Rollout Plan'!K15</f>
        <v>0</v>
      </c>
      <c r="F281" s="497">
        <f>E281+'Rollout Plan'!L15</f>
        <v>0</v>
      </c>
      <c r="G281" s="497">
        <f>F281+'Rollout Plan'!M15</f>
        <v>0</v>
      </c>
      <c r="H281" s="497">
        <f>G281+'Rollout Plan'!N15</f>
        <v>0</v>
      </c>
      <c r="I281" s="497">
        <f>H281+'Rollout Plan'!O15</f>
        <v>0</v>
      </c>
      <c r="J281" s="497">
        <f>I281</f>
        <v>0</v>
      </c>
      <c r="K281" s="497">
        <f t="shared" ref="K281:P281" si="73">J281</f>
        <v>0</v>
      </c>
      <c r="L281" s="497">
        <f t="shared" si="73"/>
        <v>0</v>
      </c>
      <c r="M281" s="497">
        <f t="shared" si="73"/>
        <v>0</v>
      </c>
      <c r="N281" s="497">
        <f t="shared" si="73"/>
        <v>0</v>
      </c>
      <c r="O281" s="497">
        <f t="shared" si="73"/>
        <v>0</v>
      </c>
      <c r="P281" s="498">
        <f t="shared" si="73"/>
        <v>0</v>
      </c>
    </row>
  </sheetData>
  <sheetProtection selectLockedCells="1"/>
  <dataValidations disablePrompts="1" count="1">
    <dataValidation type="whole" allowBlank="1" showInputMessage="1" showErrorMessage="1" sqref="G267" xr:uid="{00000000-0002-0000-0400-000000000000}">
      <formula1>1</formula1>
      <formula2>12</formula2>
    </dataValidation>
  </dataValidations>
  <pageMargins left="0.25" right="0.25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0CDF7-4C80-8A41-8ED2-699A8069E98F}">
  <sheetPr codeName="Sheet11">
    <tabColor rgb="FF00B050"/>
  </sheetPr>
  <dimension ref="B4:G25"/>
  <sheetViews>
    <sheetView showGridLines="0" zoomScale="90" zoomScaleNormal="90" workbookViewId="0">
      <selection activeCell="E26" sqref="E26"/>
    </sheetView>
  </sheetViews>
  <sheetFormatPr defaultColWidth="9.21875" defaultRowHeight="14.4"/>
  <cols>
    <col min="1" max="1" width="9.44140625" style="23" bestFit="1" customWidth="1"/>
    <col min="2" max="2" width="3.77734375" style="23" customWidth="1"/>
    <col min="3" max="3" width="34.33203125" style="23" bestFit="1" customWidth="1"/>
    <col min="4" max="4" width="8" style="23" customWidth="1"/>
    <col min="5" max="5" width="15.21875" style="23" bestFit="1" customWidth="1"/>
    <col min="6" max="16384" width="9.21875" style="23"/>
  </cols>
  <sheetData>
    <row r="4" spans="2:7" ht="15" customHeight="1"/>
    <row r="5" spans="2:7">
      <c r="B5" s="588" t="s">
        <v>0</v>
      </c>
      <c r="C5" s="588" t="s">
        <v>137</v>
      </c>
      <c r="D5" s="588" t="s">
        <v>116</v>
      </c>
      <c r="E5" s="589" t="s">
        <v>372</v>
      </c>
    </row>
    <row r="6" spans="2:7">
      <c r="B6" s="594">
        <v>1</v>
      </c>
      <c r="C6" s="586" t="s">
        <v>371</v>
      </c>
      <c r="D6" s="587" t="s">
        <v>122</v>
      </c>
      <c r="E6" s="595"/>
    </row>
    <row r="7" spans="2:7">
      <c r="B7" s="592">
        <f>B6+1</f>
        <v>2</v>
      </c>
      <c r="C7" s="584" t="s">
        <v>373</v>
      </c>
      <c r="D7" s="585" t="s">
        <v>122</v>
      </c>
      <c r="E7" s="593"/>
    </row>
    <row r="8" spans="2:7">
      <c r="B8" s="592">
        <f>B7+1</f>
        <v>3</v>
      </c>
      <c r="C8" s="584" t="s">
        <v>374</v>
      </c>
      <c r="D8" s="585" t="s">
        <v>303</v>
      </c>
      <c r="E8" s="593"/>
    </row>
    <row r="9" spans="2:7">
      <c r="B9" s="592">
        <v>4</v>
      </c>
      <c r="C9" s="643" t="s">
        <v>41</v>
      </c>
      <c r="D9" s="592" t="s">
        <v>42</v>
      </c>
      <c r="E9" s="644"/>
    </row>
    <row r="10" spans="2:7">
      <c r="B10" s="778" t="s">
        <v>375</v>
      </c>
      <c r="C10" s="778"/>
      <c r="D10" s="778"/>
      <c r="E10" s="778"/>
      <c r="G10" s="23" t="s">
        <v>479</v>
      </c>
    </row>
    <row r="11" spans="2:7">
      <c r="B11" s="592">
        <v>5</v>
      </c>
      <c r="C11" s="584" t="s">
        <v>376</v>
      </c>
      <c r="D11" s="585" t="s">
        <v>124</v>
      </c>
      <c r="E11" s="584"/>
    </row>
    <row r="12" spans="2:7">
      <c r="B12" s="592">
        <v>6</v>
      </c>
      <c r="C12" s="584" t="s">
        <v>377</v>
      </c>
      <c r="D12" s="585" t="s">
        <v>124</v>
      </c>
      <c r="E12" s="584"/>
    </row>
    <row r="13" spans="2:7">
      <c r="B13" s="592">
        <v>7</v>
      </c>
      <c r="C13" s="584" t="s">
        <v>378</v>
      </c>
      <c r="D13" s="585" t="s">
        <v>124</v>
      </c>
      <c r="E13" s="584"/>
    </row>
    <row r="14" spans="2:7">
      <c r="B14" s="592">
        <v>8</v>
      </c>
      <c r="C14" s="584" t="s">
        <v>379</v>
      </c>
      <c r="D14" s="585" t="s">
        <v>124</v>
      </c>
      <c r="E14" s="584"/>
    </row>
    <row r="15" spans="2:7">
      <c r="B15" s="592">
        <v>9</v>
      </c>
      <c r="C15" s="584" t="s">
        <v>38</v>
      </c>
      <c r="D15" s="585" t="s">
        <v>124</v>
      </c>
      <c r="E15" s="584"/>
    </row>
    <row r="16" spans="2:7" ht="15" customHeight="1">
      <c r="B16" s="779" t="s">
        <v>380</v>
      </c>
      <c r="C16" s="779"/>
      <c r="D16" s="779"/>
      <c r="E16" s="779"/>
    </row>
    <row r="17" spans="2:5">
      <c r="B17" s="592">
        <v>10</v>
      </c>
      <c r="C17" s="584" t="s">
        <v>35</v>
      </c>
      <c r="D17" s="585" t="s">
        <v>42</v>
      </c>
      <c r="E17" s="645"/>
    </row>
    <row r="18" spans="2:5">
      <c r="B18" s="592">
        <v>11</v>
      </c>
      <c r="C18" s="584" t="s">
        <v>381</v>
      </c>
      <c r="D18" s="585" t="s">
        <v>42</v>
      </c>
      <c r="E18" s="645"/>
    </row>
    <row r="19" spans="2:5">
      <c r="B19" s="592">
        <v>12</v>
      </c>
      <c r="C19" s="584" t="s">
        <v>382</v>
      </c>
      <c r="D19" s="585" t="s">
        <v>42</v>
      </c>
      <c r="E19" s="645"/>
    </row>
    <row r="20" spans="2:5">
      <c r="B20" s="592">
        <v>13</v>
      </c>
      <c r="C20" s="584" t="s">
        <v>383</v>
      </c>
      <c r="D20" s="585" t="s">
        <v>42</v>
      </c>
      <c r="E20" s="645"/>
    </row>
    <row r="21" spans="2:5">
      <c r="B21" s="592">
        <v>15</v>
      </c>
      <c r="C21" s="584" t="s">
        <v>384</v>
      </c>
      <c r="D21" s="585" t="s">
        <v>42</v>
      </c>
      <c r="E21" s="645"/>
    </row>
    <row r="22" spans="2:5" ht="15" customHeight="1">
      <c r="B22" s="592">
        <v>15</v>
      </c>
      <c r="C22" s="584" t="s">
        <v>385</v>
      </c>
      <c r="D22" s="585" t="s">
        <v>42</v>
      </c>
      <c r="E22" s="645"/>
    </row>
    <row r="23" spans="2:5">
      <c r="B23" s="592">
        <v>16</v>
      </c>
      <c r="C23" s="584" t="s">
        <v>386</v>
      </c>
      <c r="D23" s="585" t="s">
        <v>42</v>
      </c>
      <c r="E23" s="645"/>
    </row>
    <row r="24" spans="2:5">
      <c r="B24" s="636">
        <v>17</v>
      </c>
      <c r="C24" s="637" t="s">
        <v>38</v>
      </c>
      <c r="D24" s="638" t="s">
        <v>42</v>
      </c>
      <c r="E24" s="646"/>
    </row>
    <row r="25" spans="2:5">
      <c r="B25" s="780" t="s">
        <v>478</v>
      </c>
      <c r="C25" s="780"/>
      <c r="D25" s="780"/>
      <c r="E25" s="780"/>
    </row>
  </sheetData>
  <sheetProtection selectLockedCells="1"/>
  <mergeCells count="3">
    <mergeCell ref="B10:E10"/>
    <mergeCell ref="B16:E16"/>
    <mergeCell ref="B25:E2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F5EE2-39CE-D840-90CD-2A90000C1CC0}">
  <sheetPr codeName="Sheet17">
    <tabColor rgb="FF00B050"/>
  </sheetPr>
  <dimension ref="B1:Q126"/>
  <sheetViews>
    <sheetView showGridLines="0" zoomScaleNormal="100" workbookViewId="0">
      <selection activeCell="F10" sqref="F10"/>
    </sheetView>
  </sheetViews>
  <sheetFormatPr defaultColWidth="9.21875" defaultRowHeight="12"/>
  <cols>
    <col min="1" max="1" width="0.77734375" style="1" customWidth="1"/>
    <col min="2" max="2" width="3.6640625" style="493" customWidth="1"/>
    <col min="3" max="3" width="27" style="1" customWidth="1"/>
    <col min="4" max="4" width="6.77734375" style="1" customWidth="1"/>
    <col min="5" max="16" width="9.21875" style="494" customWidth="1"/>
    <col min="17" max="16384" width="9.21875" style="1"/>
  </cols>
  <sheetData>
    <row r="1" spans="2:16" s="244" customFormat="1">
      <c r="B1" s="356" t="s">
        <v>177</v>
      </c>
      <c r="C1" s="356"/>
      <c r="D1" s="356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</row>
    <row r="2" spans="2:16" s="244" customFormat="1">
      <c r="B2" s="358"/>
      <c r="C2" s="356"/>
      <c r="D2" s="356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</row>
    <row r="3" spans="2:16" s="244" customFormat="1" ht="12.6" thickBot="1">
      <c r="B3" s="359" t="s">
        <v>387</v>
      </c>
      <c r="C3" s="356"/>
      <c r="D3" s="356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</row>
    <row r="4" spans="2:16" s="244" customFormat="1">
      <c r="B4" s="647" t="s">
        <v>178</v>
      </c>
      <c r="C4" s="361"/>
      <c r="D4" s="361"/>
      <c r="E4" s="533">
        <f>SUM('Assu Sum Mod Online'!E11:E15)</f>
        <v>0</v>
      </c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</row>
    <row r="5" spans="2:16" s="244" customFormat="1" ht="12.6" thickBot="1">
      <c r="B5" s="365" t="s">
        <v>103</v>
      </c>
      <c r="C5" s="366"/>
      <c r="D5" s="366"/>
      <c r="E5" s="367">
        <f>SUM(E4:E4)</f>
        <v>0</v>
      </c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</row>
    <row r="6" spans="2:16" s="244" customFormat="1">
      <c r="B6" s="358"/>
      <c r="C6" s="356"/>
      <c r="D6" s="356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</row>
    <row r="7" spans="2:16" s="244" customFormat="1">
      <c r="B7" s="358"/>
      <c r="C7" s="356"/>
      <c r="D7" s="356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</row>
    <row r="8" spans="2:16" s="244" customFormat="1" ht="12.6" thickBot="1">
      <c r="B8" s="359" t="s">
        <v>105</v>
      </c>
      <c r="C8" s="356"/>
      <c r="D8" s="356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</row>
    <row r="9" spans="2:16" s="244" customFormat="1">
      <c r="B9" s="368" t="s">
        <v>0</v>
      </c>
      <c r="C9" s="369" t="s">
        <v>1</v>
      </c>
      <c r="D9" s="369"/>
      <c r="E9" s="370" t="s">
        <v>3</v>
      </c>
      <c r="F9" s="370" t="s">
        <v>4</v>
      </c>
      <c r="G9" s="370" t="s">
        <v>5</v>
      </c>
      <c r="H9" s="370" t="s">
        <v>6</v>
      </c>
      <c r="I9" s="370" t="s">
        <v>7</v>
      </c>
      <c r="J9" s="370" t="s">
        <v>8</v>
      </c>
      <c r="K9" s="370" t="s">
        <v>9</v>
      </c>
      <c r="L9" s="370" t="s">
        <v>10</v>
      </c>
      <c r="M9" s="370" t="s">
        <v>11</v>
      </c>
      <c r="N9" s="370" t="s">
        <v>12</v>
      </c>
      <c r="O9" s="370" t="s">
        <v>13</v>
      </c>
      <c r="P9" s="371" t="s">
        <v>339</v>
      </c>
    </row>
    <row r="10" spans="2:16" s="244" customFormat="1">
      <c r="B10" s="372">
        <v>1</v>
      </c>
      <c r="C10" s="373" t="s">
        <v>304</v>
      </c>
      <c r="D10" s="374" t="s">
        <v>303</v>
      </c>
      <c r="E10" s="375">
        <f>E5</f>
        <v>0</v>
      </c>
      <c r="F10" s="376">
        <f>E10*(1+F11)</f>
        <v>0</v>
      </c>
      <c r="G10" s="376">
        <f>F10*(1+G11)</f>
        <v>0</v>
      </c>
      <c r="H10" s="376">
        <f t="shared" ref="G10:P10" si="0">G10*(1+H11)</f>
        <v>0</v>
      </c>
      <c r="I10" s="376">
        <f t="shared" si="0"/>
        <v>0</v>
      </c>
      <c r="J10" s="376">
        <f t="shared" si="0"/>
        <v>0</v>
      </c>
      <c r="K10" s="376">
        <f t="shared" si="0"/>
        <v>0</v>
      </c>
      <c r="L10" s="376">
        <f t="shared" si="0"/>
        <v>0</v>
      </c>
      <c r="M10" s="376">
        <f t="shared" si="0"/>
        <v>0</v>
      </c>
      <c r="N10" s="376">
        <f t="shared" si="0"/>
        <v>0</v>
      </c>
      <c r="O10" s="376">
        <f t="shared" si="0"/>
        <v>0</v>
      </c>
      <c r="P10" s="377">
        <f t="shared" si="0"/>
        <v>0</v>
      </c>
    </row>
    <row r="11" spans="2:16" s="244" customFormat="1">
      <c r="B11" s="378">
        <f>B10+1</f>
        <v>2</v>
      </c>
      <c r="C11" s="373" t="s">
        <v>15</v>
      </c>
      <c r="D11" s="374" t="s">
        <v>42</v>
      </c>
      <c r="E11" s="379"/>
      <c r="F11" s="499"/>
      <c r="G11" s="499"/>
      <c r="H11" s="499">
        <v>0.3</v>
      </c>
      <c r="I11" s="499"/>
      <c r="J11" s="499"/>
      <c r="K11" s="499">
        <v>0.3</v>
      </c>
      <c r="L11" s="499"/>
      <c r="M11" s="499"/>
      <c r="N11" s="499">
        <v>0.3</v>
      </c>
      <c r="O11" s="499"/>
      <c r="P11" s="500"/>
    </row>
    <row r="12" spans="2:16" s="244" customFormat="1" ht="12.6" thickBot="1">
      <c r="B12" s="358"/>
      <c r="C12" s="356"/>
      <c r="D12" s="356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357" t="s">
        <v>165</v>
      </c>
    </row>
    <row r="13" spans="2:16" s="244" customFormat="1" ht="12.6" thickBot="1">
      <c r="B13" s="380"/>
      <c r="C13" s="381" t="s">
        <v>105</v>
      </c>
      <c r="D13" s="382"/>
      <c r="E13" s="383"/>
      <c r="F13" s="383"/>
      <c r="G13" s="383"/>
      <c r="H13" s="383"/>
      <c r="I13" s="383"/>
      <c r="J13" s="384"/>
      <c r="K13" s="384"/>
      <c r="L13" s="384"/>
      <c r="M13" s="384"/>
      <c r="N13" s="384"/>
      <c r="O13" s="384"/>
      <c r="P13" s="385"/>
    </row>
    <row r="14" spans="2:16" s="244" customFormat="1">
      <c r="B14" s="358"/>
      <c r="C14" s="356"/>
      <c r="D14" s="356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</row>
    <row r="15" spans="2:16" s="244" customFormat="1" ht="12.6" thickBot="1">
      <c r="B15" s="359" t="s">
        <v>178</v>
      </c>
      <c r="C15" s="356"/>
      <c r="D15" s="356"/>
      <c r="E15" s="357"/>
      <c r="F15" s="357"/>
      <c r="G15" s="357"/>
      <c r="H15" s="357"/>
      <c r="I15" s="357"/>
      <c r="J15" s="357"/>
      <c r="K15" s="357"/>
      <c r="L15" s="357"/>
      <c r="M15" s="357"/>
      <c r="N15" s="357"/>
      <c r="O15" s="357"/>
      <c r="P15" s="357"/>
    </row>
    <row r="16" spans="2:16" s="244" customFormat="1">
      <c r="B16" s="368" t="s">
        <v>0</v>
      </c>
      <c r="C16" s="369" t="s">
        <v>1</v>
      </c>
      <c r="D16" s="369" t="s">
        <v>2</v>
      </c>
      <c r="E16" s="370" t="s">
        <v>3</v>
      </c>
      <c r="F16" s="370" t="s">
        <v>4</v>
      </c>
      <c r="G16" s="370" t="s">
        <v>5</v>
      </c>
      <c r="H16" s="370" t="s">
        <v>6</v>
      </c>
      <c r="I16" s="370" t="s">
        <v>7</v>
      </c>
      <c r="J16" s="370" t="s">
        <v>8</v>
      </c>
      <c r="K16" s="370" t="s">
        <v>9</v>
      </c>
      <c r="L16" s="370" t="s">
        <v>10</v>
      </c>
      <c r="M16" s="370" t="s">
        <v>11</v>
      </c>
      <c r="N16" s="370" t="s">
        <v>12</v>
      </c>
      <c r="O16" s="370" t="s">
        <v>13</v>
      </c>
      <c r="P16" s="371" t="s">
        <v>339</v>
      </c>
    </row>
    <row r="17" spans="2:16" s="244" customFormat="1">
      <c r="B17" s="372">
        <v>1</v>
      </c>
      <c r="C17" s="373" t="s">
        <v>106</v>
      </c>
      <c r="D17" s="374" t="s">
        <v>303</v>
      </c>
      <c r="E17" s="375">
        <f>E4</f>
        <v>0</v>
      </c>
      <c r="F17" s="376">
        <f>IF(F11&gt;0,F10,0)</f>
        <v>0</v>
      </c>
      <c r="G17" s="376">
        <f t="shared" ref="G17:P17" si="1">IF(G11&gt;0,G10,0)</f>
        <v>0</v>
      </c>
      <c r="H17" s="376">
        <f t="shared" si="1"/>
        <v>0</v>
      </c>
      <c r="I17" s="376">
        <f t="shared" si="1"/>
        <v>0</v>
      </c>
      <c r="J17" s="376">
        <f t="shared" si="1"/>
        <v>0</v>
      </c>
      <c r="K17" s="376">
        <f t="shared" si="1"/>
        <v>0</v>
      </c>
      <c r="L17" s="376">
        <f t="shared" si="1"/>
        <v>0</v>
      </c>
      <c r="M17" s="376">
        <f t="shared" si="1"/>
        <v>0</v>
      </c>
      <c r="N17" s="376">
        <f t="shared" si="1"/>
        <v>0</v>
      </c>
      <c r="O17" s="376">
        <f t="shared" si="1"/>
        <v>0</v>
      </c>
      <c r="P17" s="377">
        <f t="shared" si="1"/>
        <v>0</v>
      </c>
    </row>
    <row r="18" spans="2:16" s="244" customFormat="1">
      <c r="B18" s="378">
        <f>B17+1</f>
        <v>2</v>
      </c>
      <c r="C18" s="373" t="s">
        <v>15</v>
      </c>
      <c r="D18" s="374" t="s">
        <v>42</v>
      </c>
      <c r="E18" s="37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500"/>
    </row>
    <row r="19" spans="2:16" s="244" customFormat="1" ht="12.6" thickBot="1">
      <c r="B19" s="358"/>
      <c r="C19" s="356"/>
      <c r="D19" s="356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357" t="s">
        <v>165</v>
      </c>
    </row>
    <row r="20" spans="2:16" s="244" customFormat="1" ht="12.6" thickBot="1">
      <c r="B20" s="380"/>
      <c r="C20" s="381" t="s">
        <v>178</v>
      </c>
      <c r="D20" s="382"/>
      <c r="E20" s="383">
        <f>E17</f>
        <v>0</v>
      </c>
      <c r="F20" s="383">
        <f t="shared" ref="F20:P20" si="2">F17</f>
        <v>0</v>
      </c>
      <c r="G20" s="383">
        <f t="shared" si="2"/>
        <v>0</v>
      </c>
      <c r="H20" s="383">
        <f t="shared" si="2"/>
        <v>0</v>
      </c>
      <c r="I20" s="383">
        <f t="shared" si="2"/>
        <v>0</v>
      </c>
      <c r="J20" s="383">
        <f t="shared" si="2"/>
        <v>0</v>
      </c>
      <c r="K20" s="383">
        <f t="shared" si="2"/>
        <v>0</v>
      </c>
      <c r="L20" s="383">
        <f t="shared" si="2"/>
        <v>0</v>
      </c>
      <c r="M20" s="383">
        <f t="shared" si="2"/>
        <v>0</v>
      </c>
      <c r="N20" s="383">
        <f t="shared" si="2"/>
        <v>0</v>
      </c>
      <c r="O20" s="383">
        <f t="shared" si="2"/>
        <v>0</v>
      </c>
      <c r="P20" s="386">
        <f t="shared" si="2"/>
        <v>0</v>
      </c>
    </row>
    <row r="21" spans="2:16" s="244" customFormat="1" ht="12.6" thickBot="1">
      <c r="B21" s="380"/>
      <c r="C21" s="381" t="s">
        <v>179</v>
      </c>
      <c r="D21" s="382"/>
      <c r="E21" s="383">
        <f>E20</f>
        <v>0</v>
      </c>
      <c r="F21" s="383">
        <f>E21+F20</f>
        <v>0</v>
      </c>
      <c r="G21" s="383">
        <f t="shared" ref="G21:I21" si="3">F21+G20</f>
        <v>0</v>
      </c>
      <c r="H21" s="383">
        <f t="shared" si="3"/>
        <v>0</v>
      </c>
      <c r="I21" s="383">
        <f t="shared" si="3"/>
        <v>0</v>
      </c>
      <c r="J21" s="383">
        <f t="shared" ref="J21" si="4">I21+J20</f>
        <v>0</v>
      </c>
      <c r="K21" s="383">
        <f t="shared" ref="K21" si="5">J21+K20</f>
        <v>0</v>
      </c>
      <c r="L21" s="383">
        <f t="shared" ref="L21" si="6">K21+L20</f>
        <v>0</v>
      </c>
      <c r="M21" s="383">
        <f t="shared" ref="M21" si="7">L21+M20</f>
        <v>0</v>
      </c>
      <c r="N21" s="383">
        <f t="shared" ref="N21" si="8">M21+N20</f>
        <v>0</v>
      </c>
      <c r="O21" s="383">
        <f t="shared" ref="O21" si="9">N21+O20</f>
        <v>0</v>
      </c>
      <c r="P21" s="386">
        <f t="shared" ref="P21" si="10">O21+P20</f>
        <v>0</v>
      </c>
    </row>
    <row r="22" spans="2:16" s="542" customFormat="1">
      <c r="B22" s="540"/>
      <c r="C22" s="539"/>
      <c r="D22" s="544"/>
      <c r="E22" s="545"/>
      <c r="F22" s="545"/>
      <c r="G22" s="545"/>
      <c r="H22" s="545"/>
      <c r="I22" s="545"/>
      <c r="J22" s="546"/>
      <c r="K22" s="546"/>
      <c r="L22" s="546"/>
      <c r="M22" s="546"/>
      <c r="N22" s="546"/>
      <c r="O22" s="546"/>
      <c r="P22" s="546"/>
    </row>
    <row r="23" spans="2:16" s="244" customFormat="1">
      <c r="B23" s="2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</row>
    <row r="24" spans="2:16" s="244" customFormat="1" ht="12.6" thickBot="1">
      <c r="B24" s="387" t="s">
        <v>41</v>
      </c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</row>
    <row r="25" spans="2:16" s="244" customFormat="1">
      <c r="B25" s="368" t="s">
        <v>0</v>
      </c>
      <c r="C25" s="369" t="s">
        <v>1</v>
      </c>
      <c r="D25" s="369"/>
      <c r="E25" s="370" t="s">
        <v>3</v>
      </c>
      <c r="F25" s="370" t="s">
        <v>4</v>
      </c>
      <c r="G25" s="370" t="s">
        <v>5</v>
      </c>
      <c r="H25" s="370" t="s">
        <v>6</v>
      </c>
      <c r="I25" s="370" t="s">
        <v>7</v>
      </c>
      <c r="J25" s="370" t="s">
        <v>8</v>
      </c>
      <c r="K25" s="370" t="s">
        <v>9</v>
      </c>
      <c r="L25" s="370" t="s">
        <v>10</v>
      </c>
      <c r="M25" s="370" t="s">
        <v>11</v>
      </c>
      <c r="N25" s="370" t="s">
        <v>12</v>
      </c>
      <c r="O25" s="370" t="s">
        <v>13</v>
      </c>
      <c r="P25" s="371" t="s">
        <v>339</v>
      </c>
    </row>
    <row r="26" spans="2:16" s="244" customFormat="1" ht="12.6" thickBot="1">
      <c r="B26" s="388">
        <v>1</v>
      </c>
      <c r="C26" s="438" t="s">
        <v>45</v>
      </c>
      <c r="D26" s="438" t="s">
        <v>42</v>
      </c>
      <c r="E26" s="439">
        <f>'Assu Sum Mod Online'!E9</f>
        <v>0</v>
      </c>
      <c r="F26" s="503">
        <f>E26</f>
        <v>0</v>
      </c>
      <c r="G26" s="503">
        <f t="shared" ref="G26:P26" si="11">F26</f>
        <v>0</v>
      </c>
      <c r="H26" s="503">
        <f t="shared" si="11"/>
        <v>0</v>
      </c>
      <c r="I26" s="503">
        <f t="shared" si="11"/>
        <v>0</v>
      </c>
      <c r="J26" s="503">
        <f t="shared" si="11"/>
        <v>0</v>
      </c>
      <c r="K26" s="503">
        <f t="shared" si="11"/>
        <v>0</v>
      </c>
      <c r="L26" s="503">
        <f t="shared" si="11"/>
        <v>0</v>
      </c>
      <c r="M26" s="503">
        <f t="shared" si="11"/>
        <v>0</v>
      </c>
      <c r="N26" s="503">
        <f t="shared" si="11"/>
        <v>0</v>
      </c>
      <c r="O26" s="503">
        <f t="shared" si="11"/>
        <v>0</v>
      </c>
      <c r="P26" s="504">
        <f t="shared" si="11"/>
        <v>0</v>
      </c>
    </row>
    <row r="27" spans="2:16" s="244" customFormat="1" ht="12.6" thickBot="1">
      <c r="B27" s="2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 t="s">
        <v>165</v>
      </c>
    </row>
    <row r="28" spans="2:16" s="244" customFormat="1" ht="12.6" thickBot="1">
      <c r="B28" s="380"/>
      <c r="C28" s="381" t="s">
        <v>41</v>
      </c>
      <c r="D28" s="382"/>
      <c r="E28" s="537">
        <f>E$49*E26</f>
        <v>0</v>
      </c>
      <c r="F28" s="383">
        <f>F$49*F26</f>
        <v>0</v>
      </c>
      <c r="G28" s="383">
        <f t="shared" ref="G28:P28" si="12">G$49*G26</f>
        <v>0</v>
      </c>
      <c r="H28" s="383">
        <f t="shared" si="12"/>
        <v>0</v>
      </c>
      <c r="I28" s="383">
        <f t="shared" si="12"/>
        <v>0</v>
      </c>
      <c r="J28" s="383">
        <f t="shared" si="12"/>
        <v>0</v>
      </c>
      <c r="K28" s="383">
        <f t="shared" si="12"/>
        <v>0</v>
      </c>
      <c r="L28" s="383">
        <f t="shared" si="12"/>
        <v>0</v>
      </c>
      <c r="M28" s="383">
        <f t="shared" si="12"/>
        <v>0</v>
      </c>
      <c r="N28" s="383">
        <f t="shared" si="12"/>
        <v>0</v>
      </c>
      <c r="O28" s="383">
        <f t="shared" si="12"/>
        <v>0</v>
      </c>
      <c r="P28" s="383">
        <f t="shared" si="12"/>
        <v>0</v>
      </c>
    </row>
    <row r="29" spans="2:16" s="244" customFormat="1">
      <c r="B29" s="358"/>
      <c r="C29" s="356"/>
      <c r="D29" s="356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</row>
    <row r="30" spans="2:16" s="244" customFormat="1" ht="12.6" thickBot="1">
      <c r="B30" s="393" t="s">
        <v>40</v>
      </c>
      <c r="C30" s="356"/>
      <c r="D30" s="356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357"/>
    </row>
    <row r="31" spans="2:16" s="244" customFormat="1">
      <c r="B31" s="368" t="s">
        <v>0</v>
      </c>
      <c r="C31" s="369" t="s">
        <v>1</v>
      </c>
      <c r="D31" s="369" t="s">
        <v>2</v>
      </c>
      <c r="E31" s="370" t="s">
        <v>3</v>
      </c>
      <c r="F31" s="370" t="s">
        <v>4</v>
      </c>
      <c r="G31" s="370" t="s">
        <v>5</v>
      </c>
      <c r="H31" s="370" t="s">
        <v>6</v>
      </c>
      <c r="I31" s="370" t="s">
        <v>7</v>
      </c>
      <c r="J31" s="370" t="s">
        <v>8</v>
      </c>
      <c r="K31" s="370" t="s">
        <v>9</v>
      </c>
      <c r="L31" s="370" t="s">
        <v>10</v>
      </c>
      <c r="M31" s="370" t="s">
        <v>11</v>
      </c>
      <c r="N31" s="370" t="s">
        <v>12</v>
      </c>
      <c r="O31" s="370" t="s">
        <v>13</v>
      </c>
      <c r="P31" s="371" t="s">
        <v>339</v>
      </c>
    </row>
    <row r="32" spans="2:16" s="396" customFormat="1">
      <c r="B32" s="372">
        <v>1</v>
      </c>
      <c r="C32" s="394" t="str">
        <f>'Assu Sum Mod Online'!C7</f>
        <v xml:space="preserve">Number of Transactions </v>
      </c>
      <c r="D32" s="374" t="s">
        <v>305</v>
      </c>
      <c r="E32" s="395">
        <f>'Assu Sum Mod Online'!E7</f>
        <v>0</v>
      </c>
      <c r="F32" s="376">
        <f>E32*(1+F33)</f>
        <v>0</v>
      </c>
      <c r="G32" s="376">
        <f t="shared" ref="G32:P32" si="13">F32*(1+G33)</f>
        <v>0</v>
      </c>
      <c r="H32" s="376">
        <f t="shared" si="13"/>
        <v>0</v>
      </c>
      <c r="I32" s="376">
        <f t="shared" si="13"/>
        <v>0</v>
      </c>
      <c r="J32" s="376">
        <f t="shared" si="13"/>
        <v>0</v>
      </c>
      <c r="K32" s="376">
        <f t="shared" si="13"/>
        <v>0</v>
      </c>
      <c r="L32" s="376">
        <f t="shared" si="13"/>
        <v>0</v>
      </c>
      <c r="M32" s="376">
        <f t="shared" si="13"/>
        <v>0</v>
      </c>
      <c r="N32" s="376">
        <f t="shared" si="13"/>
        <v>0</v>
      </c>
      <c r="O32" s="376">
        <f t="shared" si="13"/>
        <v>0</v>
      </c>
      <c r="P32" s="377">
        <f t="shared" si="13"/>
        <v>0</v>
      </c>
    </row>
    <row r="33" spans="2:16" s="244" customFormat="1">
      <c r="B33" s="378">
        <f>B32+1</f>
        <v>2</v>
      </c>
      <c r="C33" s="373" t="s">
        <v>15</v>
      </c>
      <c r="D33" s="374" t="s">
        <v>42</v>
      </c>
      <c r="E33" s="379"/>
      <c r="F33" s="499">
        <v>0.05</v>
      </c>
      <c r="G33" s="499">
        <v>0.05</v>
      </c>
      <c r="H33" s="499">
        <v>0.05</v>
      </c>
      <c r="I33" s="499">
        <v>0.05</v>
      </c>
      <c r="J33" s="499">
        <v>0.05</v>
      </c>
      <c r="K33" s="499">
        <v>0.05</v>
      </c>
      <c r="L33" s="499">
        <v>0.05</v>
      </c>
      <c r="M33" s="499">
        <v>0.05</v>
      </c>
      <c r="N33" s="499">
        <v>0.05</v>
      </c>
      <c r="O33" s="499">
        <v>0.05</v>
      </c>
      <c r="P33" s="500">
        <v>0.05</v>
      </c>
    </row>
    <row r="34" spans="2:16" s="396" customFormat="1">
      <c r="B34" s="372">
        <f t="shared" ref="B34:B47" si="14">B33+1</f>
        <v>3</v>
      </c>
      <c r="C34" s="394" t="str">
        <f>'Assu Sum Mod Online'!C8</f>
        <v xml:space="preserve">Average Transaction Value </v>
      </c>
      <c r="D34" s="374" t="s">
        <v>303</v>
      </c>
      <c r="E34" s="376">
        <f>'Assu Sum Mod Online'!E8*'Sensitivity Analysis'!$J$13</f>
        <v>0</v>
      </c>
      <c r="F34" s="404">
        <f>E34*(1+F35)</f>
        <v>0</v>
      </c>
      <c r="G34" s="404">
        <f>F34*(1+G35)</f>
        <v>0</v>
      </c>
      <c r="H34" s="404">
        <f>G34*(1+H35)</f>
        <v>0</v>
      </c>
      <c r="I34" s="404">
        <f t="shared" ref="I34:P34" si="15">H34*(1+I35)</f>
        <v>0</v>
      </c>
      <c r="J34" s="404">
        <f t="shared" si="15"/>
        <v>0</v>
      </c>
      <c r="K34" s="404">
        <f t="shared" si="15"/>
        <v>0</v>
      </c>
      <c r="L34" s="404">
        <f t="shared" si="15"/>
        <v>0</v>
      </c>
      <c r="M34" s="404">
        <f t="shared" si="15"/>
        <v>0</v>
      </c>
      <c r="N34" s="404">
        <f t="shared" si="15"/>
        <v>0</v>
      </c>
      <c r="O34" s="404">
        <f t="shared" si="15"/>
        <v>0</v>
      </c>
      <c r="P34" s="405">
        <f t="shared" si="15"/>
        <v>0</v>
      </c>
    </row>
    <row r="35" spans="2:16" s="244" customFormat="1">
      <c r="B35" s="378">
        <v>4</v>
      </c>
      <c r="C35" s="373" t="s">
        <v>15</v>
      </c>
      <c r="D35" s="374" t="s">
        <v>42</v>
      </c>
      <c r="E35" s="406"/>
      <c r="F35" s="499">
        <v>0.05</v>
      </c>
      <c r="G35" s="499">
        <v>0.05</v>
      </c>
      <c r="H35" s="499">
        <v>0.05</v>
      </c>
      <c r="I35" s="499">
        <v>0.05</v>
      </c>
      <c r="J35" s="499">
        <v>0.05</v>
      </c>
      <c r="K35" s="499">
        <v>0.05</v>
      </c>
      <c r="L35" s="499">
        <v>0.05</v>
      </c>
      <c r="M35" s="499">
        <v>0.05</v>
      </c>
      <c r="N35" s="499">
        <v>0.05</v>
      </c>
      <c r="O35" s="499">
        <v>0.05</v>
      </c>
      <c r="P35" s="500">
        <v>0.05</v>
      </c>
    </row>
    <row r="36" spans="2:16" s="396" customFormat="1" ht="12.6" thickBot="1">
      <c r="B36" s="407">
        <f>B35+1</f>
        <v>5</v>
      </c>
      <c r="C36" s="408" t="s">
        <v>341</v>
      </c>
      <c r="D36" s="409" t="s">
        <v>303</v>
      </c>
      <c r="E36" s="410">
        <f t="shared" ref="E36:P36" si="16">E32*E34</f>
        <v>0</v>
      </c>
      <c r="F36" s="411">
        <f t="shared" si="16"/>
        <v>0</v>
      </c>
      <c r="G36" s="411">
        <f t="shared" si="16"/>
        <v>0</v>
      </c>
      <c r="H36" s="411">
        <f t="shared" si="16"/>
        <v>0</v>
      </c>
      <c r="I36" s="411">
        <f t="shared" si="16"/>
        <v>0</v>
      </c>
      <c r="J36" s="411">
        <f t="shared" si="16"/>
        <v>0</v>
      </c>
      <c r="K36" s="411">
        <f t="shared" si="16"/>
        <v>0</v>
      </c>
      <c r="L36" s="411">
        <f t="shared" si="16"/>
        <v>0</v>
      </c>
      <c r="M36" s="411">
        <f t="shared" si="16"/>
        <v>0</v>
      </c>
      <c r="N36" s="411">
        <f t="shared" si="16"/>
        <v>0</v>
      </c>
      <c r="O36" s="411">
        <f t="shared" si="16"/>
        <v>0</v>
      </c>
      <c r="P36" s="412">
        <f t="shared" si="16"/>
        <v>0</v>
      </c>
    </row>
    <row r="37" spans="2:16" s="396" customFormat="1" ht="12.6" thickBot="1">
      <c r="B37" s="413"/>
      <c r="C37" s="414" t="s">
        <v>138</v>
      </c>
      <c r="D37" s="415"/>
      <c r="E37" s="414"/>
      <c r="F37" s="416" t="e">
        <f>F36/E36-1</f>
        <v>#DIV/0!</v>
      </c>
      <c r="G37" s="416" t="e">
        <f t="shared" ref="G37:P37" si="17">G36/F36-1</f>
        <v>#DIV/0!</v>
      </c>
      <c r="H37" s="416" t="e">
        <f t="shared" si="17"/>
        <v>#DIV/0!</v>
      </c>
      <c r="I37" s="416" t="e">
        <f t="shared" si="17"/>
        <v>#DIV/0!</v>
      </c>
      <c r="J37" s="416" t="e">
        <f t="shared" si="17"/>
        <v>#DIV/0!</v>
      </c>
      <c r="K37" s="416" t="e">
        <f t="shared" si="17"/>
        <v>#DIV/0!</v>
      </c>
      <c r="L37" s="416" t="e">
        <f t="shared" si="17"/>
        <v>#DIV/0!</v>
      </c>
      <c r="M37" s="416" t="e">
        <f t="shared" si="17"/>
        <v>#DIV/0!</v>
      </c>
      <c r="N37" s="416" t="e">
        <f t="shared" si="17"/>
        <v>#DIV/0!</v>
      </c>
      <c r="O37" s="416" t="e">
        <f t="shared" si="17"/>
        <v>#DIV/0!</v>
      </c>
      <c r="P37" s="417" t="e">
        <f t="shared" si="17"/>
        <v>#DIV/0!</v>
      </c>
    </row>
    <row r="38" spans="2:16" s="396" customFormat="1">
      <c r="B38" s="418"/>
      <c r="C38" s="419" t="s">
        <v>342</v>
      </c>
      <c r="D38" s="369"/>
      <c r="E38" s="419"/>
      <c r="F38" s="370" t="s">
        <v>4</v>
      </c>
      <c r="G38" s="370" t="s">
        <v>5</v>
      </c>
      <c r="H38" s="370" t="s">
        <v>6</v>
      </c>
      <c r="I38" s="370" t="s">
        <v>7</v>
      </c>
      <c r="J38" s="370" t="s">
        <v>8</v>
      </c>
      <c r="K38" s="370" t="s">
        <v>9</v>
      </c>
      <c r="L38" s="370" t="s">
        <v>10</v>
      </c>
      <c r="M38" s="370" t="s">
        <v>11</v>
      </c>
      <c r="N38" s="370" t="s">
        <v>12</v>
      </c>
      <c r="O38" s="370" t="s">
        <v>13</v>
      </c>
      <c r="P38" s="371" t="s">
        <v>339</v>
      </c>
    </row>
    <row r="39" spans="2:16" s="396" customFormat="1">
      <c r="B39" s="378">
        <f>B36+1</f>
        <v>6</v>
      </c>
      <c r="C39" s="373" t="s">
        <v>20</v>
      </c>
      <c r="D39" s="374" t="s">
        <v>303</v>
      </c>
      <c r="E39" s="420" t="s">
        <v>3</v>
      </c>
      <c r="F39" s="421">
        <f>E32*F34</f>
        <v>0</v>
      </c>
      <c r="G39" s="535">
        <f>F32*G34</f>
        <v>0</v>
      </c>
      <c r="H39" s="535">
        <f t="shared" ref="H39:P39" si="18">G32*H34</f>
        <v>0</v>
      </c>
      <c r="I39" s="535">
        <f t="shared" si="18"/>
        <v>0</v>
      </c>
      <c r="J39" s="535">
        <f t="shared" si="18"/>
        <v>0</v>
      </c>
      <c r="K39" s="535">
        <f t="shared" si="18"/>
        <v>0</v>
      </c>
      <c r="L39" s="535">
        <f t="shared" si="18"/>
        <v>0</v>
      </c>
      <c r="M39" s="535">
        <f t="shared" si="18"/>
        <v>0</v>
      </c>
      <c r="N39" s="535">
        <f t="shared" si="18"/>
        <v>0</v>
      </c>
      <c r="O39" s="535">
        <f t="shared" si="18"/>
        <v>0</v>
      </c>
      <c r="P39" s="535">
        <f t="shared" si="18"/>
        <v>0</v>
      </c>
    </row>
    <row r="40" spans="2:16" s="396" customFormat="1">
      <c r="B40" s="378">
        <f t="shared" si="14"/>
        <v>7</v>
      </c>
      <c r="C40" s="373" t="s">
        <v>21</v>
      </c>
      <c r="D40" s="374" t="s">
        <v>303</v>
      </c>
      <c r="E40" s="375"/>
      <c r="F40" s="420" t="s">
        <v>3</v>
      </c>
      <c r="G40" s="421">
        <f>E32*G34</f>
        <v>0</v>
      </c>
      <c r="H40" s="535">
        <f t="shared" ref="H40:P40" si="19">F32*H34</f>
        <v>0</v>
      </c>
      <c r="I40" s="535">
        <f t="shared" si="19"/>
        <v>0</v>
      </c>
      <c r="J40" s="535">
        <f t="shared" si="19"/>
        <v>0</v>
      </c>
      <c r="K40" s="535">
        <f t="shared" si="19"/>
        <v>0</v>
      </c>
      <c r="L40" s="535">
        <f t="shared" si="19"/>
        <v>0</v>
      </c>
      <c r="M40" s="535">
        <f t="shared" si="19"/>
        <v>0</v>
      </c>
      <c r="N40" s="535">
        <f t="shared" si="19"/>
        <v>0</v>
      </c>
      <c r="O40" s="535">
        <f t="shared" si="19"/>
        <v>0</v>
      </c>
      <c r="P40" s="535">
        <f t="shared" si="19"/>
        <v>0</v>
      </c>
    </row>
    <row r="41" spans="2:16" s="396" customFormat="1">
      <c r="B41" s="378">
        <f t="shared" si="14"/>
        <v>8</v>
      </c>
      <c r="C41" s="373" t="s">
        <v>22</v>
      </c>
      <c r="D41" s="374" t="s">
        <v>303</v>
      </c>
      <c r="E41" s="375"/>
      <c r="F41" s="423"/>
      <c r="G41" s="420" t="s">
        <v>3</v>
      </c>
      <c r="H41" s="421">
        <f>E32*H34</f>
        <v>0</v>
      </c>
      <c r="I41" s="535">
        <f t="shared" ref="I41:P41" si="20">F32*I34</f>
        <v>0</v>
      </c>
      <c r="J41" s="535">
        <f t="shared" si="20"/>
        <v>0</v>
      </c>
      <c r="K41" s="535">
        <f t="shared" si="20"/>
        <v>0</v>
      </c>
      <c r="L41" s="535">
        <f t="shared" si="20"/>
        <v>0</v>
      </c>
      <c r="M41" s="535">
        <f t="shared" si="20"/>
        <v>0</v>
      </c>
      <c r="N41" s="535">
        <f t="shared" si="20"/>
        <v>0</v>
      </c>
      <c r="O41" s="535">
        <f t="shared" si="20"/>
        <v>0</v>
      </c>
      <c r="P41" s="535">
        <f t="shared" si="20"/>
        <v>0</v>
      </c>
    </row>
    <row r="42" spans="2:16" s="396" customFormat="1">
      <c r="B42" s="378">
        <f t="shared" si="14"/>
        <v>9</v>
      </c>
      <c r="C42" s="373" t="s">
        <v>23</v>
      </c>
      <c r="D42" s="374" t="s">
        <v>303</v>
      </c>
      <c r="E42" s="375"/>
      <c r="F42" s="375"/>
      <c r="G42" s="423"/>
      <c r="H42" s="420" t="s">
        <v>3</v>
      </c>
      <c r="I42" s="421">
        <f>E32*I34</f>
        <v>0</v>
      </c>
      <c r="J42" s="535">
        <f t="shared" ref="J42:M42" si="21">F32*J34</f>
        <v>0</v>
      </c>
      <c r="K42" s="535">
        <f t="shared" si="21"/>
        <v>0</v>
      </c>
      <c r="L42" s="535">
        <f t="shared" si="21"/>
        <v>0</v>
      </c>
      <c r="M42" s="535">
        <f t="shared" si="21"/>
        <v>0</v>
      </c>
      <c r="N42" s="535">
        <f>J32*N34</f>
        <v>0</v>
      </c>
      <c r="O42" s="535">
        <f t="shared" ref="O42" si="22">K32*O34</f>
        <v>0</v>
      </c>
      <c r="P42" s="535">
        <f t="shared" ref="P42" si="23">L32*P34</f>
        <v>0</v>
      </c>
    </row>
    <row r="43" spans="2:16" s="396" customFormat="1">
      <c r="B43" s="378">
        <f t="shared" si="14"/>
        <v>10</v>
      </c>
      <c r="C43" s="373" t="s">
        <v>24</v>
      </c>
      <c r="D43" s="374" t="s">
        <v>303</v>
      </c>
      <c r="E43" s="375"/>
      <c r="F43" s="375"/>
      <c r="G43" s="375"/>
      <c r="H43" s="423"/>
      <c r="I43" s="420" t="s">
        <v>3</v>
      </c>
      <c r="J43" s="421">
        <f>E32*J34</f>
        <v>0</v>
      </c>
      <c r="K43" s="535">
        <f t="shared" ref="K43:P43" si="24">F32*K34</f>
        <v>0</v>
      </c>
      <c r="L43" s="535">
        <f t="shared" si="24"/>
        <v>0</v>
      </c>
      <c r="M43" s="535">
        <f t="shared" si="24"/>
        <v>0</v>
      </c>
      <c r="N43" s="535">
        <f t="shared" si="24"/>
        <v>0</v>
      </c>
      <c r="O43" s="535">
        <f t="shared" si="24"/>
        <v>0</v>
      </c>
      <c r="P43" s="535">
        <f t="shared" si="24"/>
        <v>0</v>
      </c>
    </row>
    <row r="44" spans="2:16" s="396" customFormat="1">
      <c r="B44" s="378">
        <f t="shared" si="14"/>
        <v>11</v>
      </c>
      <c r="C44" s="373" t="s">
        <v>25</v>
      </c>
      <c r="D44" s="374" t="s">
        <v>303</v>
      </c>
      <c r="E44" s="375"/>
      <c r="F44" s="375"/>
      <c r="G44" s="375"/>
      <c r="H44" s="375"/>
      <c r="I44" s="423"/>
      <c r="J44" s="420" t="s">
        <v>3</v>
      </c>
      <c r="K44" s="421">
        <f>K34*E32</f>
        <v>0</v>
      </c>
      <c r="L44" s="535">
        <f t="shared" ref="L44:P44" si="25">L34*F32</f>
        <v>0</v>
      </c>
      <c r="M44" s="535">
        <f t="shared" si="25"/>
        <v>0</v>
      </c>
      <c r="N44" s="535">
        <f t="shared" si="25"/>
        <v>0</v>
      </c>
      <c r="O44" s="535">
        <f t="shared" si="25"/>
        <v>0</v>
      </c>
      <c r="P44" s="535">
        <f t="shared" si="25"/>
        <v>0</v>
      </c>
    </row>
    <row r="45" spans="2:16" s="396" customFormat="1">
      <c r="B45" s="378">
        <f t="shared" si="14"/>
        <v>12</v>
      </c>
      <c r="C45" s="373" t="s">
        <v>26</v>
      </c>
      <c r="D45" s="374" t="s">
        <v>303</v>
      </c>
      <c r="E45" s="375"/>
      <c r="F45" s="375"/>
      <c r="G45" s="375"/>
      <c r="H45" s="375"/>
      <c r="I45" s="375"/>
      <c r="J45" s="423"/>
      <c r="K45" s="420" t="s">
        <v>3</v>
      </c>
      <c r="L45" s="421">
        <f>L34*E32</f>
        <v>0</v>
      </c>
      <c r="M45" s="535">
        <f t="shared" ref="M45:P45" si="26">M34*F32</f>
        <v>0</v>
      </c>
      <c r="N45" s="535">
        <f t="shared" si="26"/>
        <v>0</v>
      </c>
      <c r="O45" s="535">
        <f t="shared" si="26"/>
        <v>0</v>
      </c>
      <c r="P45" s="535">
        <f t="shared" si="26"/>
        <v>0</v>
      </c>
    </row>
    <row r="46" spans="2:16" s="396" customFormat="1">
      <c r="B46" s="378">
        <f t="shared" si="14"/>
        <v>13</v>
      </c>
      <c r="C46" s="373" t="s">
        <v>27</v>
      </c>
      <c r="D46" s="374" t="s">
        <v>303</v>
      </c>
      <c r="E46" s="375"/>
      <c r="F46" s="375"/>
      <c r="G46" s="375"/>
      <c r="H46" s="375"/>
      <c r="I46" s="375"/>
      <c r="J46" s="375"/>
      <c r="K46" s="423"/>
      <c r="L46" s="420" t="s">
        <v>3</v>
      </c>
      <c r="M46" s="421">
        <f>M34*E32</f>
        <v>0</v>
      </c>
      <c r="N46" s="535">
        <f t="shared" ref="N46:P46" si="27">N34*F32</f>
        <v>0</v>
      </c>
      <c r="O46" s="535">
        <f t="shared" si="27"/>
        <v>0</v>
      </c>
      <c r="P46" s="535">
        <f t="shared" si="27"/>
        <v>0</v>
      </c>
    </row>
    <row r="47" spans="2:16" s="396" customFormat="1" ht="12.6" thickBot="1">
      <c r="B47" s="388">
        <f t="shared" si="14"/>
        <v>14</v>
      </c>
      <c r="C47" s="389" t="s">
        <v>28</v>
      </c>
      <c r="D47" s="424" t="s">
        <v>303</v>
      </c>
      <c r="E47" s="391"/>
      <c r="F47" s="391"/>
      <c r="G47" s="391"/>
      <c r="H47" s="391"/>
      <c r="I47" s="391"/>
      <c r="J47" s="391"/>
      <c r="K47" s="391"/>
      <c r="L47" s="425"/>
      <c r="M47" s="426" t="s">
        <v>3</v>
      </c>
      <c r="N47" s="427">
        <f>N34*E32</f>
        <v>0</v>
      </c>
      <c r="O47" s="536">
        <f t="shared" ref="O47:P47" si="28">O34*F32</f>
        <v>0</v>
      </c>
      <c r="P47" s="536">
        <f t="shared" si="28"/>
        <v>0</v>
      </c>
    </row>
    <row r="48" spans="2:16" s="244" customFormat="1" ht="12.6" thickBot="1">
      <c r="B48" s="257"/>
      <c r="E48" s="357"/>
      <c r="F48" s="357"/>
      <c r="G48" s="357"/>
      <c r="H48" s="357"/>
      <c r="I48" s="357"/>
      <c r="J48" s="357"/>
      <c r="K48" s="357"/>
      <c r="L48" s="357"/>
      <c r="M48" s="357"/>
      <c r="N48" s="357"/>
      <c r="O48" s="357"/>
      <c r="P48" s="357" t="s">
        <v>165</v>
      </c>
    </row>
    <row r="49" spans="2:16" s="244" customFormat="1" ht="12.6" thickBot="1">
      <c r="B49" s="380"/>
      <c r="C49" s="381" t="s">
        <v>40</v>
      </c>
      <c r="D49" s="382"/>
      <c r="E49" s="428">
        <f>SUM(E50:E59)</f>
        <v>0</v>
      </c>
      <c r="F49" s="428">
        <f t="shared" ref="F49:P49" si="29">SUM(F50:F59)</f>
        <v>0</v>
      </c>
      <c r="G49" s="428">
        <f t="shared" si="29"/>
        <v>0</v>
      </c>
      <c r="H49" s="428">
        <f t="shared" si="29"/>
        <v>0</v>
      </c>
      <c r="I49" s="428">
        <f t="shared" si="29"/>
        <v>0</v>
      </c>
      <c r="J49" s="428">
        <f t="shared" si="29"/>
        <v>0</v>
      </c>
      <c r="K49" s="428">
        <f t="shared" si="29"/>
        <v>0</v>
      </c>
      <c r="L49" s="428">
        <f t="shared" si="29"/>
        <v>0</v>
      </c>
      <c r="M49" s="428">
        <f t="shared" si="29"/>
        <v>0</v>
      </c>
      <c r="N49" s="428">
        <f t="shared" si="29"/>
        <v>0</v>
      </c>
      <c r="O49" s="428">
        <f t="shared" si="29"/>
        <v>0</v>
      </c>
      <c r="P49" s="429">
        <f t="shared" si="29"/>
        <v>0</v>
      </c>
    </row>
    <row r="50" spans="2:16" s="244" customFormat="1">
      <c r="B50" s="430">
        <f t="shared" ref="B50:B59" si="30">B49+1</f>
        <v>1</v>
      </c>
      <c r="C50" s="431" t="s">
        <v>19</v>
      </c>
      <c r="D50" s="432" t="s">
        <v>303</v>
      </c>
      <c r="E50" s="433">
        <f>E36*12/10^5</f>
        <v>0</v>
      </c>
      <c r="F50" s="434">
        <f>F36*12/10^5</f>
        <v>0</v>
      </c>
      <c r="G50" s="434">
        <f t="shared" ref="G50:O50" si="31">G36*12/10^5</f>
        <v>0</v>
      </c>
      <c r="H50" s="434">
        <f t="shared" si="31"/>
        <v>0</v>
      </c>
      <c r="I50" s="434">
        <f t="shared" si="31"/>
        <v>0</v>
      </c>
      <c r="J50" s="434">
        <f t="shared" si="31"/>
        <v>0</v>
      </c>
      <c r="K50" s="434">
        <f t="shared" si="31"/>
        <v>0</v>
      </c>
      <c r="L50" s="434">
        <f t="shared" si="31"/>
        <v>0</v>
      </c>
      <c r="M50" s="434">
        <f t="shared" si="31"/>
        <v>0</v>
      </c>
      <c r="N50" s="434">
        <f t="shared" si="31"/>
        <v>0</v>
      </c>
      <c r="O50" s="434">
        <f t="shared" si="31"/>
        <v>0</v>
      </c>
      <c r="P50" s="435">
        <f>P36*12/10^5</f>
        <v>0</v>
      </c>
    </row>
    <row r="51" spans="2:16" s="244" customFormat="1">
      <c r="B51" s="378">
        <f>B50+1</f>
        <v>2</v>
      </c>
      <c r="C51" s="373" t="s">
        <v>20</v>
      </c>
      <c r="D51" s="374" t="s">
        <v>303</v>
      </c>
      <c r="E51" s="410"/>
      <c r="F51" s="411">
        <f>F39*12/10^5</f>
        <v>0</v>
      </c>
      <c r="G51" s="411">
        <f t="shared" ref="G51:O52" si="32">G39*12/10^5</f>
        <v>0</v>
      </c>
      <c r="H51" s="411">
        <f t="shared" si="32"/>
        <v>0</v>
      </c>
      <c r="I51" s="411">
        <f t="shared" si="32"/>
        <v>0</v>
      </c>
      <c r="J51" s="411">
        <f t="shared" si="32"/>
        <v>0</v>
      </c>
      <c r="K51" s="411">
        <f t="shared" si="32"/>
        <v>0</v>
      </c>
      <c r="L51" s="411">
        <f t="shared" si="32"/>
        <v>0</v>
      </c>
      <c r="M51" s="411">
        <f t="shared" si="32"/>
        <v>0</v>
      </c>
      <c r="N51" s="411">
        <f t="shared" si="32"/>
        <v>0</v>
      </c>
      <c r="O51" s="411">
        <f t="shared" si="32"/>
        <v>0</v>
      </c>
      <c r="P51" s="412">
        <f>P39*12/10^5</f>
        <v>0</v>
      </c>
    </row>
    <row r="52" spans="2:16" s="244" customFormat="1">
      <c r="B52" s="378">
        <f t="shared" si="30"/>
        <v>3</v>
      </c>
      <c r="C52" s="373" t="s">
        <v>21</v>
      </c>
      <c r="D52" s="374" t="s">
        <v>303</v>
      </c>
      <c r="E52" s="410"/>
      <c r="F52" s="411"/>
      <c r="G52" s="411">
        <f t="shared" si="32"/>
        <v>0</v>
      </c>
      <c r="H52" s="411">
        <f t="shared" ref="H52" si="33">H40*12/10^5</f>
        <v>0</v>
      </c>
      <c r="I52" s="411">
        <f t="shared" ref="I52" si="34">I40*12/10^5</f>
        <v>0</v>
      </c>
      <c r="J52" s="411">
        <f t="shared" ref="J52" si="35">J40*12/10^5</f>
        <v>0</v>
      </c>
      <c r="K52" s="411">
        <f t="shared" ref="K52" si="36">K40*12/10^5</f>
        <v>0</v>
      </c>
      <c r="L52" s="411">
        <f t="shared" ref="L52" si="37">L40*12/10^5</f>
        <v>0</v>
      </c>
      <c r="M52" s="411">
        <f t="shared" ref="M52" si="38">M40*12/10^5</f>
        <v>0</v>
      </c>
      <c r="N52" s="411">
        <f t="shared" ref="N52" si="39">N40*12/10^5</f>
        <v>0</v>
      </c>
      <c r="O52" s="411">
        <f t="shared" ref="O52" si="40">O40*12/10^5</f>
        <v>0</v>
      </c>
      <c r="P52" s="412">
        <f t="shared" ref="P52:P59" si="41">P40*12/10^5</f>
        <v>0</v>
      </c>
    </row>
    <row r="53" spans="2:16" s="244" customFormat="1">
      <c r="B53" s="378">
        <f t="shared" si="30"/>
        <v>4</v>
      </c>
      <c r="C53" s="373" t="s">
        <v>22</v>
      </c>
      <c r="D53" s="374" t="s">
        <v>303</v>
      </c>
      <c r="E53" s="410"/>
      <c r="F53" s="411"/>
      <c r="G53" s="411"/>
      <c r="H53" s="411">
        <f t="shared" ref="H53" si="42">H41*12/10^5</f>
        <v>0</v>
      </c>
      <c r="I53" s="411">
        <f t="shared" ref="I53" si="43">I41*12/10^5</f>
        <v>0</v>
      </c>
      <c r="J53" s="411">
        <f t="shared" ref="J53" si="44">J41*12/10^5</f>
        <v>0</v>
      </c>
      <c r="K53" s="411">
        <f t="shared" ref="K53" si="45">K41*12/10^5</f>
        <v>0</v>
      </c>
      <c r="L53" s="411">
        <f t="shared" ref="L53" si="46">L41*12/10^5</f>
        <v>0</v>
      </c>
      <c r="M53" s="411">
        <f t="shared" ref="M53" si="47">M41*12/10^5</f>
        <v>0</v>
      </c>
      <c r="N53" s="411">
        <f t="shared" ref="N53" si="48">N41*12/10^5</f>
        <v>0</v>
      </c>
      <c r="O53" s="411">
        <f t="shared" ref="O53" si="49">O41*12/10^5</f>
        <v>0</v>
      </c>
      <c r="P53" s="412">
        <f t="shared" si="41"/>
        <v>0</v>
      </c>
    </row>
    <row r="54" spans="2:16" s="244" customFormat="1">
      <c r="B54" s="378">
        <f t="shared" si="30"/>
        <v>5</v>
      </c>
      <c r="C54" s="373" t="s">
        <v>23</v>
      </c>
      <c r="D54" s="374" t="s">
        <v>303</v>
      </c>
      <c r="E54" s="410"/>
      <c r="F54" s="411"/>
      <c r="G54" s="411"/>
      <c r="H54" s="411"/>
      <c r="I54" s="411">
        <f t="shared" ref="I54" si="50">I42*12/10^5</f>
        <v>0</v>
      </c>
      <c r="J54" s="411">
        <f t="shared" ref="J54" si="51">J42*12/10^5</f>
        <v>0</v>
      </c>
      <c r="K54" s="411">
        <f t="shared" ref="K54" si="52">K42*12/10^5</f>
        <v>0</v>
      </c>
      <c r="L54" s="411">
        <f t="shared" ref="L54" si="53">L42*12/10^5</f>
        <v>0</v>
      </c>
      <c r="M54" s="411">
        <f t="shared" ref="M54" si="54">M42*12/10^5</f>
        <v>0</v>
      </c>
      <c r="N54" s="411">
        <f t="shared" ref="N54" si="55">N42*12/10^5</f>
        <v>0</v>
      </c>
      <c r="O54" s="411">
        <f t="shared" ref="O54" si="56">O42*12/10^5</f>
        <v>0</v>
      </c>
      <c r="P54" s="412">
        <f t="shared" si="41"/>
        <v>0</v>
      </c>
    </row>
    <row r="55" spans="2:16" s="244" customFormat="1">
      <c r="B55" s="378">
        <f t="shared" si="30"/>
        <v>6</v>
      </c>
      <c r="C55" s="373" t="s">
        <v>24</v>
      </c>
      <c r="D55" s="374" t="s">
        <v>303</v>
      </c>
      <c r="E55" s="410"/>
      <c r="F55" s="411"/>
      <c r="G55" s="411"/>
      <c r="H55" s="411"/>
      <c r="I55" s="411"/>
      <c r="J55" s="411">
        <f t="shared" ref="J55" si="57">J43*12/10^5</f>
        <v>0</v>
      </c>
      <c r="K55" s="411">
        <f t="shared" ref="K55" si="58">K43*12/10^5</f>
        <v>0</v>
      </c>
      <c r="L55" s="411">
        <f t="shared" ref="L55" si="59">L43*12/10^5</f>
        <v>0</v>
      </c>
      <c r="M55" s="411">
        <f t="shared" ref="M55" si="60">M43*12/10^5</f>
        <v>0</v>
      </c>
      <c r="N55" s="411">
        <f t="shared" ref="N55" si="61">N43*12/10^5</f>
        <v>0</v>
      </c>
      <c r="O55" s="411">
        <f t="shared" ref="O55" si="62">O43*12/10^5</f>
        <v>0</v>
      </c>
      <c r="P55" s="412">
        <f t="shared" si="41"/>
        <v>0</v>
      </c>
    </row>
    <row r="56" spans="2:16" s="244" customFormat="1">
      <c r="B56" s="378">
        <f t="shared" si="30"/>
        <v>7</v>
      </c>
      <c r="C56" s="373" t="s">
        <v>25</v>
      </c>
      <c r="D56" s="374" t="s">
        <v>303</v>
      </c>
      <c r="E56" s="410"/>
      <c r="F56" s="411"/>
      <c r="G56" s="411"/>
      <c r="H56" s="411"/>
      <c r="I56" s="411"/>
      <c r="J56" s="411"/>
      <c r="K56" s="411">
        <f t="shared" ref="K56" si="63">K44*12/10^5</f>
        <v>0</v>
      </c>
      <c r="L56" s="411">
        <f t="shared" ref="L56" si="64">L44*12/10^5</f>
        <v>0</v>
      </c>
      <c r="M56" s="411">
        <f t="shared" ref="M56" si="65">M44*12/10^5</f>
        <v>0</v>
      </c>
      <c r="N56" s="411">
        <f t="shared" ref="N56" si="66">N44*12/10^5</f>
        <v>0</v>
      </c>
      <c r="O56" s="411">
        <f t="shared" ref="O56" si="67">O44*12/10^5</f>
        <v>0</v>
      </c>
      <c r="P56" s="412">
        <f t="shared" si="41"/>
        <v>0</v>
      </c>
    </row>
    <row r="57" spans="2:16" s="244" customFormat="1">
      <c r="B57" s="378">
        <f t="shared" si="30"/>
        <v>8</v>
      </c>
      <c r="C57" s="373" t="s">
        <v>26</v>
      </c>
      <c r="D57" s="374" t="s">
        <v>303</v>
      </c>
      <c r="E57" s="410"/>
      <c r="F57" s="411"/>
      <c r="G57" s="411"/>
      <c r="H57" s="411"/>
      <c r="I57" s="411"/>
      <c r="J57" s="411"/>
      <c r="K57" s="411"/>
      <c r="L57" s="411">
        <f t="shared" ref="L57" si="68">L45*12/10^5</f>
        <v>0</v>
      </c>
      <c r="M57" s="411">
        <f t="shared" ref="M57" si="69">M45*12/10^5</f>
        <v>0</v>
      </c>
      <c r="N57" s="411">
        <f t="shared" ref="N57" si="70">N45*12/10^5</f>
        <v>0</v>
      </c>
      <c r="O57" s="411">
        <f t="shared" ref="O57" si="71">O45*12/10^5</f>
        <v>0</v>
      </c>
      <c r="P57" s="412">
        <f t="shared" si="41"/>
        <v>0</v>
      </c>
    </row>
    <row r="58" spans="2:16" s="244" customFormat="1">
      <c r="B58" s="378">
        <f t="shared" si="30"/>
        <v>9</v>
      </c>
      <c r="C58" s="373" t="s">
        <v>27</v>
      </c>
      <c r="D58" s="374" t="s">
        <v>303</v>
      </c>
      <c r="E58" s="410"/>
      <c r="F58" s="411"/>
      <c r="G58" s="411"/>
      <c r="H58" s="411"/>
      <c r="I58" s="411"/>
      <c r="J58" s="411"/>
      <c r="K58" s="411"/>
      <c r="L58" s="411"/>
      <c r="M58" s="411">
        <f t="shared" ref="M58" si="72">M46*12/10^5</f>
        <v>0</v>
      </c>
      <c r="N58" s="411">
        <f t="shared" ref="N58" si="73">N46*12/10^5</f>
        <v>0</v>
      </c>
      <c r="O58" s="411">
        <f t="shared" ref="O58" si="74">O46*12/10^5</f>
        <v>0</v>
      </c>
      <c r="P58" s="412">
        <f t="shared" si="41"/>
        <v>0</v>
      </c>
    </row>
    <row r="59" spans="2:16" s="244" customFormat="1" ht="12.6" thickBot="1">
      <c r="B59" s="388">
        <f t="shared" si="30"/>
        <v>10</v>
      </c>
      <c r="C59" s="389" t="s">
        <v>28</v>
      </c>
      <c r="D59" s="424" t="s">
        <v>303</v>
      </c>
      <c r="E59" s="427"/>
      <c r="F59" s="436"/>
      <c r="G59" s="436"/>
      <c r="H59" s="436"/>
      <c r="I59" s="436"/>
      <c r="J59" s="436"/>
      <c r="K59" s="436"/>
      <c r="L59" s="436"/>
      <c r="M59" s="436"/>
      <c r="N59" s="436">
        <f t="shared" ref="N59" si="75">N47*12/10^5</f>
        <v>0</v>
      </c>
      <c r="O59" s="436">
        <f t="shared" ref="O59" si="76">O47*12/10^5</f>
        <v>0</v>
      </c>
      <c r="P59" s="437">
        <f t="shared" si="41"/>
        <v>0</v>
      </c>
    </row>
    <row r="60" spans="2:16" s="244" customFormat="1">
      <c r="B60" s="445"/>
      <c r="C60" s="539"/>
      <c r="D60" s="540"/>
      <c r="E60" s="541"/>
      <c r="F60" s="541"/>
      <c r="G60" s="541"/>
      <c r="H60" s="538"/>
      <c r="I60" s="538"/>
      <c r="J60" s="538"/>
      <c r="K60" s="538"/>
      <c r="L60" s="538"/>
      <c r="M60" s="538"/>
      <c r="N60" s="538"/>
      <c r="O60" s="538"/>
      <c r="P60" s="538"/>
    </row>
    <row r="61" spans="2:16" s="244" customFormat="1">
      <c r="B61" s="445"/>
      <c r="C61" s="539"/>
      <c r="D61" s="540"/>
      <c r="E61" s="541"/>
      <c r="F61" s="541"/>
      <c r="G61" s="541"/>
      <c r="H61" s="538"/>
      <c r="I61" s="538"/>
      <c r="J61" s="538"/>
      <c r="K61" s="538"/>
      <c r="L61" s="538"/>
      <c r="M61" s="538"/>
      <c r="N61" s="538"/>
      <c r="O61" s="538"/>
      <c r="P61" s="538"/>
    </row>
    <row r="62" spans="2:16" ht="12.6" thickBot="1">
      <c r="B62" s="387" t="s">
        <v>400</v>
      </c>
      <c r="C62" s="244"/>
      <c r="D62" s="244"/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</row>
    <row r="63" spans="2:16">
      <c r="B63" s="368" t="s">
        <v>0</v>
      </c>
      <c r="C63" s="369" t="s">
        <v>1</v>
      </c>
      <c r="D63" s="369"/>
      <c r="E63" s="370" t="s">
        <v>3</v>
      </c>
      <c r="F63" s="370" t="s">
        <v>4</v>
      </c>
      <c r="G63" s="370" t="s">
        <v>5</v>
      </c>
      <c r="H63" s="370" t="s">
        <v>6</v>
      </c>
      <c r="I63" s="370" t="s">
        <v>7</v>
      </c>
      <c r="J63" s="370" t="s">
        <v>8</v>
      </c>
      <c r="K63" s="370" t="s">
        <v>9</v>
      </c>
      <c r="L63" s="370" t="s">
        <v>10</v>
      </c>
      <c r="M63" s="370" t="s">
        <v>11</v>
      </c>
      <c r="N63" s="370" t="s">
        <v>12</v>
      </c>
      <c r="O63" s="370" t="s">
        <v>13</v>
      </c>
      <c r="P63" s="371" t="s">
        <v>339</v>
      </c>
    </row>
    <row r="64" spans="2:16" ht="12.6" thickBot="1">
      <c r="B64" s="388">
        <v>1</v>
      </c>
      <c r="C64" s="438" t="s">
        <v>401</v>
      </c>
      <c r="D64" s="438" t="s">
        <v>42</v>
      </c>
      <c r="E64" s="475">
        <f>'Assu Sum Mod Online'!E18</f>
        <v>0</v>
      </c>
      <c r="F64" s="513">
        <f>E64</f>
        <v>0</v>
      </c>
      <c r="G64" s="513">
        <f t="shared" ref="G64" si="77">F64</f>
        <v>0</v>
      </c>
      <c r="H64" s="513">
        <f t="shared" ref="H64" si="78">G64</f>
        <v>0</v>
      </c>
      <c r="I64" s="513">
        <f t="shared" ref="I64" si="79">H64</f>
        <v>0</v>
      </c>
      <c r="J64" s="513">
        <f t="shared" ref="J64" si="80">I64</f>
        <v>0</v>
      </c>
      <c r="K64" s="513">
        <f t="shared" ref="K64" si="81">J64</f>
        <v>0</v>
      </c>
      <c r="L64" s="513">
        <f t="shared" ref="L64" si="82">K64</f>
        <v>0</v>
      </c>
      <c r="M64" s="513">
        <f t="shared" ref="M64" si="83">L64</f>
        <v>0</v>
      </c>
      <c r="N64" s="513">
        <f t="shared" ref="N64" si="84">M64</f>
        <v>0</v>
      </c>
      <c r="O64" s="513">
        <f t="shared" ref="O64" si="85">N64</f>
        <v>0</v>
      </c>
      <c r="P64" s="514">
        <f t="shared" ref="P64" si="86">O64</f>
        <v>0</v>
      </c>
    </row>
    <row r="65" spans="2:16" ht="12.6" thickBot="1">
      <c r="B65" s="257"/>
      <c r="C65" s="244"/>
      <c r="D65" s="244"/>
      <c r="E65" s="357"/>
      <c r="F65" s="357"/>
      <c r="G65" s="357"/>
      <c r="H65" s="357"/>
      <c r="I65" s="357"/>
      <c r="J65" s="357"/>
      <c r="K65" s="357"/>
      <c r="L65" s="357"/>
      <c r="M65" s="357"/>
      <c r="N65" s="357"/>
      <c r="O65" s="357"/>
      <c r="P65" s="357" t="s">
        <v>165</v>
      </c>
    </row>
    <row r="66" spans="2:16" ht="12.6" thickBot="1">
      <c r="B66" s="380"/>
      <c r="C66" s="381" t="s">
        <v>402</v>
      </c>
      <c r="D66" s="382"/>
      <c r="E66" s="537">
        <f>E$49*E64</f>
        <v>0</v>
      </c>
      <c r="F66" s="383">
        <f>F$49*F64</f>
        <v>0</v>
      </c>
      <c r="G66" s="383">
        <f t="shared" ref="G66:P66" si="87">G$49*G64</f>
        <v>0</v>
      </c>
      <c r="H66" s="383">
        <f t="shared" si="87"/>
        <v>0</v>
      </c>
      <c r="I66" s="383">
        <f t="shared" si="87"/>
        <v>0</v>
      </c>
      <c r="J66" s="383">
        <f t="shared" si="87"/>
        <v>0</v>
      </c>
      <c r="K66" s="383">
        <f t="shared" si="87"/>
        <v>0</v>
      </c>
      <c r="L66" s="383">
        <f t="shared" si="87"/>
        <v>0</v>
      </c>
      <c r="M66" s="383">
        <f t="shared" si="87"/>
        <v>0</v>
      </c>
      <c r="N66" s="383">
        <f t="shared" si="87"/>
        <v>0</v>
      </c>
      <c r="O66" s="383">
        <f t="shared" si="87"/>
        <v>0</v>
      </c>
      <c r="P66" s="383">
        <f t="shared" si="87"/>
        <v>0</v>
      </c>
    </row>
    <row r="67" spans="2:16" s="244" customFormat="1">
      <c r="B67" s="445"/>
      <c r="C67" s="539"/>
      <c r="D67" s="540"/>
      <c r="E67" s="541"/>
      <c r="F67" s="541"/>
      <c r="G67" s="541"/>
      <c r="H67" s="538"/>
      <c r="I67" s="538"/>
      <c r="J67" s="538"/>
      <c r="K67" s="538"/>
      <c r="L67" s="538"/>
      <c r="M67" s="538"/>
      <c r="N67" s="538"/>
      <c r="O67" s="538"/>
      <c r="P67" s="538"/>
    </row>
    <row r="68" spans="2:16">
      <c r="B68" s="1"/>
      <c r="C68" s="543"/>
      <c r="D68" s="543"/>
      <c r="E68" s="543"/>
      <c r="F68" s="543"/>
      <c r="G68" s="543"/>
      <c r="H68" s="1"/>
      <c r="I68" s="1"/>
      <c r="J68" s="1"/>
      <c r="K68" s="1"/>
      <c r="L68" s="1"/>
      <c r="M68" s="1"/>
      <c r="N68" s="1"/>
      <c r="O68" s="1"/>
      <c r="P68" s="1"/>
    </row>
    <row r="69" spans="2:16" ht="12.6" thickBot="1">
      <c r="B69" s="387" t="s">
        <v>35</v>
      </c>
      <c r="C69" s="244"/>
      <c r="D69" s="244"/>
      <c r="E69" s="357"/>
      <c r="F69" s="357"/>
      <c r="G69" s="357"/>
      <c r="H69" s="357"/>
      <c r="I69" s="357"/>
      <c r="J69" s="357"/>
      <c r="K69" s="357"/>
      <c r="L69" s="357"/>
      <c r="M69" s="357"/>
      <c r="N69" s="357"/>
      <c r="O69" s="357"/>
      <c r="P69" s="357"/>
    </row>
    <row r="70" spans="2:16">
      <c r="B70" s="368" t="s">
        <v>0</v>
      </c>
      <c r="C70" s="369" t="s">
        <v>1</v>
      </c>
      <c r="D70" s="369"/>
      <c r="E70" s="370" t="s">
        <v>3</v>
      </c>
      <c r="F70" s="370" t="s">
        <v>4</v>
      </c>
      <c r="G70" s="370" t="s">
        <v>5</v>
      </c>
      <c r="H70" s="370" t="s">
        <v>6</v>
      </c>
      <c r="I70" s="370" t="s">
        <v>7</v>
      </c>
      <c r="J70" s="370" t="s">
        <v>8</v>
      </c>
      <c r="K70" s="370" t="s">
        <v>9</v>
      </c>
      <c r="L70" s="370" t="s">
        <v>10</v>
      </c>
      <c r="M70" s="370" t="s">
        <v>11</v>
      </c>
      <c r="N70" s="370" t="s">
        <v>12</v>
      </c>
      <c r="O70" s="370" t="s">
        <v>13</v>
      </c>
      <c r="P70" s="371" t="s">
        <v>339</v>
      </c>
    </row>
    <row r="71" spans="2:16" ht="12.6" thickBot="1">
      <c r="B71" s="388">
        <v>1</v>
      </c>
      <c r="C71" s="438" t="s">
        <v>72</v>
      </c>
      <c r="D71" s="438" t="s">
        <v>42</v>
      </c>
      <c r="E71" s="475">
        <f>'Assu Sum Mod Online'!E17</f>
        <v>0</v>
      </c>
      <c r="F71" s="513">
        <f>E71</f>
        <v>0</v>
      </c>
      <c r="G71" s="513">
        <f t="shared" ref="G71:P71" si="88">F71</f>
        <v>0</v>
      </c>
      <c r="H71" s="513">
        <f t="shared" si="88"/>
        <v>0</v>
      </c>
      <c r="I71" s="513">
        <f t="shared" si="88"/>
        <v>0</v>
      </c>
      <c r="J71" s="513">
        <f t="shared" si="88"/>
        <v>0</v>
      </c>
      <c r="K71" s="513">
        <f t="shared" si="88"/>
        <v>0</v>
      </c>
      <c r="L71" s="513">
        <f t="shared" si="88"/>
        <v>0</v>
      </c>
      <c r="M71" s="513">
        <f t="shared" si="88"/>
        <v>0</v>
      </c>
      <c r="N71" s="513">
        <f t="shared" si="88"/>
        <v>0</v>
      </c>
      <c r="O71" s="513">
        <f t="shared" si="88"/>
        <v>0</v>
      </c>
      <c r="P71" s="514">
        <f t="shared" si="88"/>
        <v>0</v>
      </c>
    </row>
    <row r="72" spans="2:16" ht="12.6" thickBot="1">
      <c r="B72" s="257"/>
      <c r="C72" s="244"/>
      <c r="D72" s="244"/>
      <c r="E72" s="357"/>
      <c r="F72" s="357"/>
      <c r="G72" s="357"/>
      <c r="H72" s="357"/>
      <c r="I72" s="357"/>
      <c r="J72" s="357"/>
      <c r="K72" s="357"/>
      <c r="L72" s="357"/>
      <c r="M72" s="357"/>
      <c r="N72" s="357"/>
      <c r="O72" s="357"/>
      <c r="P72" s="357" t="s">
        <v>165</v>
      </c>
    </row>
    <row r="73" spans="2:16" ht="12.6" thickBot="1">
      <c r="B73" s="380"/>
      <c r="C73" s="381" t="s">
        <v>35</v>
      </c>
      <c r="D73" s="382"/>
      <c r="E73" s="537">
        <f>E$49*E71</f>
        <v>0</v>
      </c>
      <c r="F73" s="383">
        <f>F$49*F71</f>
        <v>0</v>
      </c>
      <c r="G73" s="383">
        <f t="shared" ref="G73:P73" si="89">G$49*G71</f>
        <v>0</v>
      </c>
      <c r="H73" s="383">
        <f t="shared" si="89"/>
        <v>0</v>
      </c>
      <c r="I73" s="383">
        <f t="shared" si="89"/>
        <v>0</v>
      </c>
      <c r="J73" s="383">
        <f t="shared" si="89"/>
        <v>0</v>
      </c>
      <c r="K73" s="383">
        <f t="shared" si="89"/>
        <v>0</v>
      </c>
      <c r="L73" s="383">
        <f t="shared" si="89"/>
        <v>0</v>
      </c>
      <c r="M73" s="383">
        <f t="shared" si="89"/>
        <v>0</v>
      </c>
      <c r="N73" s="383">
        <f t="shared" si="89"/>
        <v>0</v>
      </c>
      <c r="O73" s="383">
        <f t="shared" si="89"/>
        <v>0</v>
      </c>
      <c r="P73" s="383">
        <f t="shared" si="89"/>
        <v>0</v>
      </c>
    </row>
    <row r="74" spans="2:16">
      <c r="B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2:16">
      <c r="B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2:16" ht="12.6" thickBot="1">
      <c r="B76" s="387" t="s">
        <v>388</v>
      </c>
      <c r="C76" s="244"/>
      <c r="D76" s="244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</row>
    <row r="77" spans="2:16">
      <c r="B77" s="368" t="s">
        <v>0</v>
      </c>
      <c r="C77" s="369" t="s">
        <v>1</v>
      </c>
      <c r="D77" s="369"/>
      <c r="E77" s="370" t="s">
        <v>3</v>
      </c>
      <c r="F77" s="370" t="s">
        <v>4</v>
      </c>
      <c r="G77" s="370" t="s">
        <v>5</v>
      </c>
      <c r="H77" s="370" t="s">
        <v>6</v>
      </c>
      <c r="I77" s="370" t="s">
        <v>7</v>
      </c>
      <c r="J77" s="370" t="s">
        <v>8</v>
      </c>
      <c r="K77" s="370" t="s">
        <v>9</v>
      </c>
      <c r="L77" s="370" t="s">
        <v>10</v>
      </c>
      <c r="M77" s="370" t="s">
        <v>11</v>
      </c>
      <c r="N77" s="370" t="s">
        <v>12</v>
      </c>
      <c r="O77" s="370" t="s">
        <v>13</v>
      </c>
      <c r="P77" s="371" t="s">
        <v>339</v>
      </c>
    </row>
    <row r="78" spans="2:16" ht="12.6" thickBot="1">
      <c r="B78" s="388">
        <v>1</v>
      </c>
      <c r="C78" s="438" t="s">
        <v>389</v>
      </c>
      <c r="D78" s="438" t="s">
        <v>42</v>
      </c>
      <c r="E78" s="475">
        <f>SUM('Assu Sum Mod Online'!E19:E20)</f>
        <v>0</v>
      </c>
      <c r="F78" s="513">
        <f>E78</f>
        <v>0</v>
      </c>
      <c r="G78" s="513">
        <f t="shared" ref="G78" si="90">F78</f>
        <v>0</v>
      </c>
      <c r="H78" s="513">
        <f t="shared" ref="H78" si="91">G78</f>
        <v>0</v>
      </c>
      <c r="I78" s="513">
        <f t="shared" ref="I78" si="92">H78</f>
        <v>0</v>
      </c>
      <c r="J78" s="513">
        <f t="shared" ref="J78" si="93">I78</f>
        <v>0</v>
      </c>
      <c r="K78" s="513">
        <f t="shared" ref="K78" si="94">J78</f>
        <v>0</v>
      </c>
      <c r="L78" s="513">
        <f t="shared" ref="L78" si="95">K78</f>
        <v>0</v>
      </c>
      <c r="M78" s="513">
        <f t="shared" ref="M78" si="96">L78</f>
        <v>0</v>
      </c>
      <c r="N78" s="513">
        <f t="shared" ref="N78" si="97">M78</f>
        <v>0</v>
      </c>
      <c r="O78" s="513">
        <f t="shared" ref="O78" si="98">N78</f>
        <v>0</v>
      </c>
      <c r="P78" s="514">
        <f t="shared" ref="P78" si="99">O78</f>
        <v>0</v>
      </c>
    </row>
    <row r="79" spans="2:16" ht="12.6" thickBot="1">
      <c r="B79" s="257"/>
      <c r="C79" s="244"/>
      <c r="D79" s="244"/>
      <c r="E79" s="357"/>
      <c r="F79" s="357"/>
      <c r="G79" s="357"/>
      <c r="H79" s="357"/>
      <c r="I79" s="357"/>
      <c r="J79" s="357"/>
      <c r="K79" s="357"/>
      <c r="L79" s="357"/>
      <c r="M79" s="357"/>
      <c r="N79" s="357"/>
      <c r="O79" s="357"/>
      <c r="P79" s="357" t="s">
        <v>165</v>
      </c>
    </row>
    <row r="80" spans="2:16" ht="12.6" thickBot="1">
      <c r="B80" s="380"/>
      <c r="C80" s="381" t="s">
        <v>390</v>
      </c>
      <c r="D80" s="382"/>
      <c r="E80" s="537">
        <f>E$49*E78</f>
        <v>0</v>
      </c>
      <c r="F80" s="383">
        <f>F$49*F78</f>
        <v>0</v>
      </c>
      <c r="G80" s="383">
        <f t="shared" ref="G80:P80" si="100">G$49*G78</f>
        <v>0</v>
      </c>
      <c r="H80" s="383">
        <f t="shared" si="100"/>
        <v>0</v>
      </c>
      <c r="I80" s="383">
        <f t="shared" si="100"/>
        <v>0</v>
      </c>
      <c r="J80" s="383">
        <f t="shared" si="100"/>
        <v>0</v>
      </c>
      <c r="K80" s="383">
        <f t="shared" si="100"/>
        <v>0</v>
      </c>
      <c r="L80" s="383">
        <f t="shared" si="100"/>
        <v>0</v>
      </c>
      <c r="M80" s="383">
        <f t="shared" si="100"/>
        <v>0</v>
      </c>
      <c r="N80" s="383">
        <f t="shared" si="100"/>
        <v>0</v>
      </c>
      <c r="O80" s="383">
        <f t="shared" si="100"/>
        <v>0</v>
      </c>
      <c r="P80" s="383">
        <f t="shared" si="100"/>
        <v>0</v>
      </c>
    </row>
    <row r="81" spans="2:16">
      <c r="B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2:16">
      <c r="B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2:16" ht="12.6" thickBot="1">
      <c r="B83" s="387" t="s">
        <v>391</v>
      </c>
      <c r="C83" s="244"/>
      <c r="D83" s="244"/>
      <c r="E83" s="357"/>
      <c r="F83" s="357"/>
      <c r="G83" s="357"/>
      <c r="H83" s="357"/>
      <c r="I83" s="357"/>
      <c r="J83" s="357"/>
      <c r="K83" s="357"/>
      <c r="L83" s="357"/>
      <c r="M83" s="357"/>
      <c r="N83" s="357"/>
      <c r="O83" s="357"/>
      <c r="P83" s="357"/>
    </row>
    <row r="84" spans="2:16">
      <c r="B84" s="368" t="s">
        <v>0</v>
      </c>
      <c r="C84" s="369" t="s">
        <v>1</v>
      </c>
      <c r="D84" s="369"/>
      <c r="E84" s="370" t="s">
        <v>3</v>
      </c>
      <c r="F84" s="370" t="s">
        <v>4</v>
      </c>
      <c r="G84" s="370" t="s">
        <v>5</v>
      </c>
      <c r="H84" s="370" t="s">
        <v>6</v>
      </c>
      <c r="I84" s="370" t="s">
        <v>7</v>
      </c>
      <c r="J84" s="370" t="s">
        <v>8</v>
      </c>
      <c r="K84" s="370" t="s">
        <v>9</v>
      </c>
      <c r="L84" s="370" t="s">
        <v>10</v>
      </c>
      <c r="M84" s="370" t="s">
        <v>11</v>
      </c>
      <c r="N84" s="370" t="s">
        <v>12</v>
      </c>
      <c r="O84" s="370" t="s">
        <v>13</v>
      </c>
      <c r="P84" s="371" t="s">
        <v>339</v>
      </c>
    </row>
    <row r="85" spans="2:16" ht="12.6" thickBot="1">
      <c r="B85" s="388">
        <v>1</v>
      </c>
      <c r="C85" s="438" t="s">
        <v>392</v>
      </c>
      <c r="D85" s="438" t="s">
        <v>42</v>
      </c>
      <c r="E85" s="475">
        <f>'Assu Sum Mod Online'!E22</f>
        <v>0</v>
      </c>
      <c r="F85" s="513">
        <f>E85</f>
        <v>0</v>
      </c>
      <c r="G85" s="513">
        <f t="shared" ref="G85" si="101">F85</f>
        <v>0</v>
      </c>
      <c r="H85" s="513">
        <f t="shared" ref="H85" si="102">G85</f>
        <v>0</v>
      </c>
      <c r="I85" s="513">
        <f t="shared" ref="I85" si="103">H85</f>
        <v>0</v>
      </c>
      <c r="J85" s="513">
        <f t="shared" ref="J85" si="104">I85</f>
        <v>0</v>
      </c>
      <c r="K85" s="513">
        <f t="shared" ref="K85" si="105">J85</f>
        <v>0</v>
      </c>
      <c r="L85" s="513">
        <f t="shared" ref="L85" si="106">K85</f>
        <v>0</v>
      </c>
      <c r="M85" s="513">
        <f t="shared" ref="M85" si="107">L85</f>
        <v>0</v>
      </c>
      <c r="N85" s="513">
        <f t="shared" ref="N85" si="108">M85</f>
        <v>0</v>
      </c>
      <c r="O85" s="513">
        <f t="shared" ref="O85" si="109">N85</f>
        <v>0</v>
      </c>
      <c r="P85" s="514">
        <f t="shared" ref="P85" si="110">O85</f>
        <v>0</v>
      </c>
    </row>
    <row r="86" spans="2:16" ht="12.6" thickBot="1">
      <c r="B86" s="257"/>
      <c r="C86" s="244"/>
      <c r="D86" s="244"/>
      <c r="E86" s="357"/>
      <c r="F86" s="357"/>
      <c r="G86" s="357"/>
      <c r="H86" s="357"/>
      <c r="I86" s="357"/>
      <c r="J86" s="357"/>
      <c r="K86" s="357"/>
      <c r="L86" s="357"/>
      <c r="M86" s="357"/>
      <c r="N86" s="357"/>
      <c r="O86" s="357"/>
      <c r="P86" s="357" t="s">
        <v>165</v>
      </c>
    </row>
    <row r="87" spans="2:16" ht="12.6" thickBot="1">
      <c r="B87" s="380"/>
      <c r="C87" s="381" t="s">
        <v>393</v>
      </c>
      <c r="D87" s="382"/>
      <c r="E87" s="537">
        <f>E$49*E85</f>
        <v>0</v>
      </c>
      <c r="F87" s="383">
        <f>F$49*F85</f>
        <v>0</v>
      </c>
      <c r="G87" s="383">
        <f t="shared" ref="G87:P87" si="111">G$49*G85</f>
        <v>0</v>
      </c>
      <c r="H87" s="383">
        <f t="shared" si="111"/>
        <v>0</v>
      </c>
      <c r="I87" s="383">
        <f t="shared" si="111"/>
        <v>0</v>
      </c>
      <c r="J87" s="383">
        <f t="shared" si="111"/>
        <v>0</v>
      </c>
      <c r="K87" s="383">
        <f t="shared" si="111"/>
        <v>0</v>
      </c>
      <c r="L87" s="383">
        <f t="shared" si="111"/>
        <v>0</v>
      </c>
      <c r="M87" s="383">
        <f t="shared" si="111"/>
        <v>0</v>
      </c>
      <c r="N87" s="383">
        <f t="shared" si="111"/>
        <v>0</v>
      </c>
      <c r="O87" s="383">
        <f t="shared" si="111"/>
        <v>0</v>
      </c>
      <c r="P87" s="383">
        <f t="shared" si="111"/>
        <v>0</v>
      </c>
    </row>
    <row r="90" spans="2:16" ht="12.6" thickBot="1">
      <c r="B90" s="387" t="s">
        <v>394</v>
      </c>
      <c r="C90" s="244"/>
      <c r="D90" s="244"/>
      <c r="E90" s="357"/>
      <c r="F90" s="357"/>
      <c r="G90" s="357"/>
      <c r="H90" s="357"/>
      <c r="I90" s="357"/>
      <c r="J90" s="357"/>
      <c r="K90" s="357"/>
      <c r="L90" s="357"/>
      <c r="M90" s="357"/>
      <c r="N90" s="357"/>
      <c r="O90" s="357"/>
      <c r="P90" s="357"/>
    </row>
    <row r="91" spans="2:16">
      <c r="B91" s="368" t="s">
        <v>0</v>
      </c>
      <c r="C91" s="369" t="s">
        <v>1</v>
      </c>
      <c r="D91" s="369"/>
      <c r="E91" s="370" t="s">
        <v>3</v>
      </c>
      <c r="F91" s="370" t="s">
        <v>4</v>
      </c>
      <c r="G91" s="370" t="s">
        <v>5</v>
      </c>
      <c r="H91" s="370" t="s">
        <v>6</v>
      </c>
      <c r="I91" s="370" t="s">
        <v>7</v>
      </c>
      <c r="J91" s="370" t="s">
        <v>8</v>
      </c>
      <c r="K91" s="370" t="s">
        <v>9</v>
      </c>
      <c r="L91" s="370" t="s">
        <v>10</v>
      </c>
      <c r="M91" s="370" t="s">
        <v>11</v>
      </c>
      <c r="N91" s="370" t="s">
        <v>12</v>
      </c>
      <c r="O91" s="370" t="s">
        <v>13</v>
      </c>
      <c r="P91" s="371" t="s">
        <v>339</v>
      </c>
    </row>
    <row r="92" spans="2:16" ht="12.6" thickBot="1">
      <c r="B92" s="388">
        <v>1</v>
      </c>
      <c r="C92" s="438" t="s">
        <v>395</v>
      </c>
      <c r="D92" s="438" t="s">
        <v>42</v>
      </c>
      <c r="E92" s="475">
        <f>'Assu Sum Mod Online'!E21</f>
        <v>0</v>
      </c>
      <c r="F92" s="513">
        <f>E92</f>
        <v>0</v>
      </c>
      <c r="G92" s="513">
        <f t="shared" ref="G92" si="112">F92</f>
        <v>0</v>
      </c>
      <c r="H92" s="513">
        <f t="shared" ref="H92" si="113">G92</f>
        <v>0</v>
      </c>
      <c r="I92" s="513">
        <f t="shared" ref="I92" si="114">H92</f>
        <v>0</v>
      </c>
      <c r="J92" s="513">
        <f t="shared" ref="J92" si="115">I92</f>
        <v>0</v>
      </c>
      <c r="K92" s="513">
        <f t="shared" ref="K92" si="116">J92</f>
        <v>0</v>
      </c>
      <c r="L92" s="513">
        <f t="shared" ref="L92" si="117">K92</f>
        <v>0</v>
      </c>
      <c r="M92" s="513">
        <f t="shared" ref="M92" si="118">L92</f>
        <v>0</v>
      </c>
      <c r="N92" s="513">
        <f t="shared" ref="N92" si="119">M92</f>
        <v>0</v>
      </c>
      <c r="O92" s="513">
        <f t="shared" ref="O92" si="120">N92</f>
        <v>0</v>
      </c>
      <c r="P92" s="514">
        <f t="shared" ref="P92" si="121">O92</f>
        <v>0</v>
      </c>
    </row>
    <row r="93" spans="2:16" ht="12.6" thickBot="1">
      <c r="B93" s="257"/>
      <c r="C93" s="244"/>
      <c r="D93" s="244"/>
      <c r="E93" s="357"/>
      <c r="F93" s="357"/>
      <c r="G93" s="357"/>
      <c r="H93" s="357"/>
      <c r="I93" s="357"/>
      <c r="J93" s="357"/>
      <c r="K93" s="357"/>
      <c r="L93" s="357"/>
      <c r="M93" s="357"/>
      <c r="N93" s="357"/>
      <c r="O93" s="357"/>
      <c r="P93" s="357" t="s">
        <v>165</v>
      </c>
    </row>
    <row r="94" spans="2:16" ht="12.6" thickBot="1">
      <c r="B94" s="380"/>
      <c r="C94" s="381" t="s">
        <v>394</v>
      </c>
      <c r="D94" s="382"/>
      <c r="E94" s="537">
        <f>E$49*E92</f>
        <v>0</v>
      </c>
      <c r="F94" s="383">
        <f>F$49*F92</f>
        <v>0</v>
      </c>
      <c r="G94" s="383">
        <f t="shared" ref="G94:P94" si="122">G$49*G92</f>
        <v>0</v>
      </c>
      <c r="H94" s="383">
        <f t="shared" si="122"/>
        <v>0</v>
      </c>
      <c r="I94" s="383">
        <f t="shared" si="122"/>
        <v>0</v>
      </c>
      <c r="J94" s="383">
        <f t="shared" si="122"/>
        <v>0</v>
      </c>
      <c r="K94" s="383">
        <f t="shared" si="122"/>
        <v>0</v>
      </c>
      <c r="L94" s="383">
        <f t="shared" si="122"/>
        <v>0</v>
      </c>
      <c r="M94" s="383">
        <f t="shared" si="122"/>
        <v>0</v>
      </c>
      <c r="N94" s="383">
        <f t="shared" si="122"/>
        <v>0</v>
      </c>
      <c r="O94" s="383">
        <f t="shared" si="122"/>
        <v>0</v>
      </c>
      <c r="P94" s="383">
        <f t="shared" si="122"/>
        <v>0</v>
      </c>
    </row>
    <row r="97" spans="2:16" ht="12.6" thickBot="1">
      <c r="B97" s="387" t="s">
        <v>386</v>
      </c>
      <c r="C97" s="244"/>
      <c r="D97" s="244"/>
      <c r="E97" s="357"/>
      <c r="F97" s="357"/>
      <c r="G97" s="357"/>
      <c r="H97" s="357"/>
      <c r="I97" s="357"/>
      <c r="J97" s="357"/>
      <c r="K97" s="357"/>
      <c r="L97" s="357"/>
      <c r="M97" s="357"/>
      <c r="N97" s="357"/>
      <c r="O97" s="357"/>
      <c r="P97" s="357"/>
    </row>
    <row r="98" spans="2:16">
      <c r="B98" s="368" t="s">
        <v>0</v>
      </c>
      <c r="C98" s="369" t="s">
        <v>1</v>
      </c>
      <c r="D98" s="369"/>
      <c r="E98" s="370" t="s">
        <v>3</v>
      </c>
      <c r="F98" s="370" t="s">
        <v>4</v>
      </c>
      <c r="G98" s="370" t="s">
        <v>5</v>
      </c>
      <c r="H98" s="370" t="s">
        <v>6</v>
      </c>
      <c r="I98" s="370" t="s">
        <v>7</v>
      </c>
      <c r="J98" s="370" t="s">
        <v>8</v>
      </c>
      <c r="K98" s="370" t="s">
        <v>9</v>
      </c>
      <c r="L98" s="370" t="s">
        <v>10</v>
      </c>
      <c r="M98" s="370" t="s">
        <v>11</v>
      </c>
      <c r="N98" s="370" t="s">
        <v>12</v>
      </c>
      <c r="O98" s="370" t="s">
        <v>13</v>
      </c>
      <c r="P98" s="371" t="s">
        <v>339</v>
      </c>
    </row>
    <row r="99" spans="2:16" ht="12.6" thickBot="1">
      <c r="B99" s="388">
        <v>1</v>
      </c>
      <c r="C99" s="438" t="s">
        <v>396</v>
      </c>
      <c r="D99" s="438" t="s">
        <v>42</v>
      </c>
      <c r="E99" s="475">
        <f>'Assu Sum Mod Online'!E23</f>
        <v>0</v>
      </c>
      <c r="F99" s="513">
        <f>E99</f>
        <v>0</v>
      </c>
      <c r="G99" s="513">
        <f t="shared" ref="G99" si="123">F99</f>
        <v>0</v>
      </c>
      <c r="H99" s="513">
        <f t="shared" ref="H99" si="124">G99</f>
        <v>0</v>
      </c>
      <c r="I99" s="513">
        <f t="shared" ref="I99" si="125">H99</f>
        <v>0</v>
      </c>
      <c r="J99" s="513">
        <f t="shared" ref="J99" si="126">I99</f>
        <v>0</v>
      </c>
      <c r="K99" s="513">
        <f t="shared" ref="K99" si="127">J99</f>
        <v>0</v>
      </c>
      <c r="L99" s="513">
        <f t="shared" ref="L99" si="128">K99</f>
        <v>0</v>
      </c>
      <c r="M99" s="513">
        <f t="shared" ref="M99" si="129">L99</f>
        <v>0</v>
      </c>
      <c r="N99" s="513">
        <f t="shared" ref="N99" si="130">M99</f>
        <v>0</v>
      </c>
      <c r="O99" s="513">
        <f t="shared" ref="O99" si="131">N99</f>
        <v>0</v>
      </c>
      <c r="P99" s="514">
        <f t="shared" ref="P99" si="132">O99</f>
        <v>0</v>
      </c>
    </row>
    <row r="100" spans="2:16" ht="12.6" thickBot="1">
      <c r="B100" s="257"/>
      <c r="C100" s="244"/>
      <c r="D100" s="244"/>
      <c r="E100" s="357"/>
      <c r="F100" s="357"/>
      <c r="G100" s="357"/>
      <c r="H100" s="357"/>
      <c r="I100" s="357"/>
      <c r="J100" s="357"/>
      <c r="K100" s="357"/>
      <c r="L100" s="357"/>
      <c r="M100" s="357"/>
      <c r="N100" s="357"/>
      <c r="O100" s="357"/>
      <c r="P100" s="357" t="s">
        <v>165</v>
      </c>
    </row>
    <row r="101" spans="2:16" ht="12.6" thickBot="1">
      <c r="B101" s="380"/>
      <c r="C101" s="381" t="s">
        <v>397</v>
      </c>
      <c r="D101" s="382"/>
      <c r="E101" s="537">
        <f>E$49*E99</f>
        <v>0</v>
      </c>
      <c r="F101" s="383">
        <f>F$49*F99</f>
        <v>0</v>
      </c>
      <c r="G101" s="383">
        <f t="shared" ref="G101:P101" si="133">G$49*G99</f>
        <v>0</v>
      </c>
      <c r="H101" s="383">
        <f t="shared" si="133"/>
        <v>0</v>
      </c>
      <c r="I101" s="383">
        <f t="shared" si="133"/>
        <v>0</v>
      </c>
      <c r="J101" s="383">
        <f t="shared" si="133"/>
        <v>0</v>
      </c>
      <c r="K101" s="383">
        <f t="shared" si="133"/>
        <v>0</v>
      </c>
      <c r="L101" s="383">
        <f t="shared" si="133"/>
        <v>0</v>
      </c>
      <c r="M101" s="383">
        <f t="shared" si="133"/>
        <v>0</v>
      </c>
      <c r="N101" s="383">
        <f t="shared" si="133"/>
        <v>0</v>
      </c>
      <c r="O101" s="383">
        <f t="shared" si="133"/>
        <v>0</v>
      </c>
      <c r="P101" s="383">
        <f t="shared" si="133"/>
        <v>0</v>
      </c>
    </row>
    <row r="103" spans="2:16" ht="12.6" thickBot="1">
      <c r="B103" s="387" t="s">
        <v>398</v>
      </c>
      <c r="C103" s="244"/>
      <c r="D103" s="244"/>
      <c r="E103" s="357"/>
      <c r="F103" s="357"/>
      <c r="G103" s="357"/>
      <c r="H103" s="357"/>
      <c r="I103" s="357"/>
      <c r="J103" s="357"/>
      <c r="K103" s="357"/>
      <c r="L103" s="357"/>
      <c r="M103" s="357"/>
      <c r="N103" s="357"/>
      <c r="O103" s="357"/>
      <c r="P103" s="357"/>
    </row>
    <row r="104" spans="2:16">
      <c r="B104" s="368" t="s">
        <v>0</v>
      </c>
      <c r="C104" s="369" t="s">
        <v>1</v>
      </c>
      <c r="D104" s="369"/>
      <c r="E104" s="370" t="s">
        <v>3</v>
      </c>
      <c r="F104" s="370" t="s">
        <v>4</v>
      </c>
      <c r="G104" s="370" t="s">
        <v>5</v>
      </c>
      <c r="H104" s="370" t="s">
        <v>6</v>
      </c>
      <c r="I104" s="370" t="s">
        <v>7</v>
      </c>
      <c r="J104" s="370" t="s">
        <v>8</v>
      </c>
      <c r="K104" s="370" t="s">
        <v>9</v>
      </c>
      <c r="L104" s="370" t="s">
        <v>10</v>
      </c>
      <c r="M104" s="370" t="s">
        <v>11</v>
      </c>
      <c r="N104" s="370" t="s">
        <v>12</v>
      </c>
      <c r="O104" s="370" t="s">
        <v>13</v>
      </c>
      <c r="P104" s="371" t="s">
        <v>339</v>
      </c>
    </row>
    <row r="105" spans="2:16" ht="12.6" thickBot="1">
      <c r="B105" s="388">
        <v>1</v>
      </c>
      <c r="C105" s="438" t="s">
        <v>399</v>
      </c>
      <c r="D105" s="438" t="s">
        <v>42</v>
      </c>
      <c r="E105" s="475">
        <f>'Assu Sum Mod Online'!E24</f>
        <v>0</v>
      </c>
      <c r="F105" s="513">
        <f>E105</f>
        <v>0</v>
      </c>
      <c r="G105" s="513">
        <f t="shared" ref="G105" si="134">F105</f>
        <v>0</v>
      </c>
      <c r="H105" s="513">
        <f t="shared" ref="H105" si="135">G105</f>
        <v>0</v>
      </c>
      <c r="I105" s="513">
        <f t="shared" ref="I105" si="136">H105</f>
        <v>0</v>
      </c>
      <c r="J105" s="513">
        <f t="shared" ref="J105" si="137">I105</f>
        <v>0</v>
      </c>
      <c r="K105" s="513">
        <f t="shared" ref="K105" si="138">J105</f>
        <v>0</v>
      </c>
      <c r="L105" s="513">
        <f t="shared" ref="L105" si="139">K105</f>
        <v>0</v>
      </c>
      <c r="M105" s="513">
        <f t="shared" ref="M105" si="140">L105</f>
        <v>0</v>
      </c>
      <c r="N105" s="513">
        <f t="shared" ref="N105" si="141">M105</f>
        <v>0</v>
      </c>
      <c r="O105" s="513">
        <f t="shared" ref="O105" si="142">N105</f>
        <v>0</v>
      </c>
      <c r="P105" s="514">
        <f t="shared" ref="P105" si="143">O105</f>
        <v>0</v>
      </c>
    </row>
    <row r="106" spans="2:16" ht="12.6" thickBot="1">
      <c r="B106" s="257"/>
      <c r="C106" s="244"/>
      <c r="D106" s="244"/>
      <c r="E106" s="357"/>
      <c r="F106" s="357"/>
      <c r="G106" s="357"/>
      <c r="H106" s="357"/>
      <c r="I106" s="357"/>
      <c r="J106" s="357"/>
      <c r="K106" s="357"/>
      <c r="L106" s="357"/>
      <c r="M106" s="357"/>
      <c r="N106" s="357"/>
      <c r="O106" s="357"/>
      <c r="P106" s="357" t="s">
        <v>165</v>
      </c>
    </row>
    <row r="107" spans="2:16" ht="12.6" thickBot="1">
      <c r="B107" s="380"/>
      <c r="C107" s="381" t="s">
        <v>398</v>
      </c>
      <c r="D107" s="382"/>
      <c r="E107" s="537">
        <f>E$49*E105</f>
        <v>0</v>
      </c>
      <c r="F107" s="383">
        <f>F$49*F105</f>
        <v>0</v>
      </c>
      <c r="G107" s="383">
        <f t="shared" ref="G107:P107" si="144">G$49*G105</f>
        <v>0</v>
      </c>
      <c r="H107" s="383">
        <f t="shared" si="144"/>
        <v>0</v>
      </c>
      <c r="I107" s="383">
        <f t="shared" si="144"/>
        <v>0</v>
      </c>
      <c r="J107" s="383">
        <f t="shared" si="144"/>
        <v>0</v>
      </c>
      <c r="K107" s="383">
        <f t="shared" si="144"/>
        <v>0</v>
      </c>
      <c r="L107" s="383">
        <f t="shared" si="144"/>
        <v>0</v>
      </c>
      <c r="M107" s="383">
        <f t="shared" si="144"/>
        <v>0</v>
      </c>
      <c r="N107" s="383">
        <f t="shared" si="144"/>
        <v>0</v>
      </c>
      <c r="O107" s="383">
        <f t="shared" si="144"/>
        <v>0</v>
      </c>
      <c r="P107" s="383">
        <f t="shared" si="144"/>
        <v>0</v>
      </c>
    </row>
    <row r="110" spans="2:16" ht="12.6" thickBot="1">
      <c r="B110" s="387" t="s">
        <v>37</v>
      </c>
      <c r="C110" s="244"/>
      <c r="D110" s="244"/>
      <c r="E110" s="357"/>
      <c r="F110" s="357"/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</row>
    <row r="111" spans="2:16">
      <c r="B111" s="368" t="s">
        <v>0</v>
      </c>
      <c r="C111" s="369" t="s">
        <v>1</v>
      </c>
      <c r="D111" s="369"/>
      <c r="E111" s="370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2:16" ht="12.6" thickBot="1">
      <c r="B112" s="388">
        <v>1</v>
      </c>
      <c r="C112" s="438" t="s">
        <v>75</v>
      </c>
      <c r="D112" s="438" t="s">
        <v>76</v>
      </c>
      <c r="E112" s="516">
        <v>5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2:17">
      <c r="B113" s="257"/>
      <c r="C113" s="244"/>
      <c r="D113" s="244"/>
      <c r="E113" s="357"/>
      <c r="F113" s="357"/>
      <c r="G113" s="357"/>
      <c r="H113" s="357"/>
      <c r="I113" s="357"/>
      <c r="J113" s="357"/>
      <c r="K113" s="357"/>
      <c r="L113" s="357"/>
      <c r="M113" s="357"/>
      <c r="N113" s="357"/>
      <c r="O113" s="357"/>
      <c r="P113" s="357" t="s">
        <v>165</v>
      </c>
    </row>
    <row r="114" spans="2:17">
      <c r="B114" s="732"/>
      <c r="C114" s="733" t="s">
        <v>180</v>
      </c>
      <c r="D114" s="734"/>
      <c r="E114" s="735">
        <f>SUM(E115:E124)</f>
        <v>0</v>
      </c>
      <c r="F114" s="735">
        <f t="shared" ref="F114:P114" si="145">SUM(F115:F124)</f>
        <v>0</v>
      </c>
      <c r="G114" s="735">
        <f t="shared" si="145"/>
        <v>0</v>
      </c>
      <c r="H114" s="735">
        <f t="shared" si="145"/>
        <v>0</v>
      </c>
      <c r="I114" s="735">
        <f t="shared" si="145"/>
        <v>0</v>
      </c>
      <c r="J114" s="735">
        <f t="shared" si="145"/>
        <v>0</v>
      </c>
      <c r="K114" s="735">
        <f t="shared" si="145"/>
        <v>0</v>
      </c>
      <c r="L114" s="735">
        <f t="shared" si="145"/>
        <v>0</v>
      </c>
      <c r="M114" s="735">
        <f t="shared" si="145"/>
        <v>0</v>
      </c>
      <c r="N114" s="735">
        <f t="shared" si="145"/>
        <v>0</v>
      </c>
      <c r="O114" s="735">
        <f t="shared" si="145"/>
        <v>0</v>
      </c>
      <c r="P114" s="736">
        <f t="shared" si="145"/>
        <v>0</v>
      </c>
    </row>
    <row r="115" spans="2:17">
      <c r="B115" s="737">
        <f t="shared" ref="B115:B124" si="146">B114+1</f>
        <v>1</v>
      </c>
      <c r="C115" s="373" t="s">
        <v>181</v>
      </c>
      <c r="D115" s="374">
        <f>E20</f>
        <v>0</v>
      </c>
      <c r="E115" s="421">
        <f>D115/E112</f>
        <v>0</v>
      </c>
      <c r="F115" s="376">
        <f>MIN($D115/$E$112,MAX($D115-SUM($E115:E115),0))</f>
        <v>0</v>
      </c>
      <c r="G115" s="376">
        <f>MIN($D$115/$E$112,MAX($D$115-SUM($E$115:F115),0))</f>
        <v>0</v>
      </c>
      <c r="H115" s="376">
        <f>MIN($D$115/$E$112,MAX($D$115-SUM($E$115:G115),0))</f>
        <v>0</v>
      </c>
      <c r="I115" s="376">
        <f>MIN($D$115/$E$112,MAX($D$115-SUM($E$115:H115),0))</f>
        <v>0</v>
      </c>
      <c r="J115" s="376">
        <f>MIN($D$115/$E$112,MAX($D$115-SUM($E$115:I115),0))</f>
        <v>0</v>
      </c>
      <c r="K115" s="376">
        <f>MIN($D$115/$E$112,MAX($D$115-SUM($E$115:J115),0))</f>
        <v>0</v>
      </c>
      <c r="L115" s="376">
        <f>MIN($D$115/$E$112,MAX($D$115-SUM($E$115:K115),0))</f>
        <v>0</v>
      </c>
      <c r="M115" s="376">
        <f>MIN($D$115/$E$112,MAX($D$115-SUM($E$115:L115),0))</f>
        <v>0</v>
      </c>
      <c r="N115" s="376">
        <f>MIN($D$115/$E$112,MAX($D$115-SUM($E$115:M115),0))</f>
        <v>0</v>
      </c>
      <c r="O115" s="376">
        <f>MIN($D$115/$E$112,MAX($D$115-SUM($E$115:N115),0))</f>
        <v>0</v>
      </c>
      <c r="P115" s="376">
        <f>MIN($D$115/$E$112,MAX($D$115-SUM($E$115:O115),0))</f>
        <v>0</v>
      </c>
    </row>
    <row r="116" spans="2:17">
      <c r="B116" s="738">
        <f>B115+1</f>
        <v>2</v>
      </c>
      <c r="C116" s="373" t="s">
        <v>182</v>
      </c>
      <c r="D116" s="374">
        <f>F20</f>
        <v>0</v>
      </c>
      <c r="E116" s="421"/>
      <c r="F116" s="421">
        <f>D116/E112</f>
        <v>0</v>
      </c>
      <c r="G116" s="376">
        <f>MIN($D116/$E$112,MAX($D116-SUM($E116:F116),0))</f>
        <v>0</v>
      </c>
      <c r="H116" s="376">
        <f>MIN($D116/$E$112,MAX($D116-SUM($E116:G116),0))</f>
        <v>0</v>
      </c>
      <c r="I116" s="376">
        <f>MIN($D116/$E$112,MAX($D116-SUM($E116:H116),0))</f>
        <v>0</v>
      </c>
      <c r="J116" s="376">
        <f>MIN($D116/$E$112,MAX($D116-SUM($E116:I116),0))</f>
        <v>0</v>
      </c>
      <c r="K116" s="376">
        <f>MIN($D116/$E$112,MAX($D116-SUM($E116:J116),0))</f>
        <v>0</v>
      </c>
      <c r="L116" s="376">
        <f>MIN($D116/$E$112,MAX($D116-SUM($E116:K116),0))</f>
        <v>0</v>
      </c>
      <c r="M116" s="376">
        <f>MIN($D116/$E$112,MAX($D116-SUM($E116:L116),0))</f>
        <v>0</v>
      </c>
      <c r="N116" s="376">
        <f>MIN($D116/$E$112,MAX($D116-SUM($E116:M116),0))</f>
        <v>0</v>
      </c>
      <c r="O116" s="376">
        <f>MIN($D116/$E$112,MAX($D116-SUM($E116:N116),0))</f>
        <v>0</v>
      </c>
      <c r="P116" s="376">
        <f>MIN($D116/$E$112,MAX($D116-SUM($E116:O116),0))</f>
        <v>0</v>
      </c>
    </row>
    <row r="117" spans="2:17">
      <c r="B117" s="738">
        <f t="shared" si="146"/>
        <v>3</v>
      </c>
      <c r="C117" s="373" t="s">
        <v>183</v>
      </c>
      <c r="D117" s="374">
        <f>G20</f>
        <v>0</v>
      </c>
      <c r="E117" s="421"/>
      <c r="F117" s="376"/>
      <c r="G117" s="421">
        <f>D117/E112</f>
        <v>0</v>
      </c>
      <c r="H117" s="376">
        <f>MIN($D117/$E$112,MAX($D117-SUM($E117:G117),0))</f>
        <v>0</v>
      </c>
      <c r="I117" s="376">
        <f>MIN($D117/$E$112,MAX($D117-SUM($E117:H117),0))</f>
        <v>0</v>
      </c>
      <c r="J117" s="376">
        <f>MIN($D117/$E$112,MAX($D117-SUM($E117:I117),0))</f>
        <v>0</v>
      </c>
      <c r="K117" s="376">
        <f>MIN($D117/$E$112,MAX($D117-SUM($E117:J117),0))</f>
        <v>0</v>
      </c>
      <c r="L117" s="376">
        <f>MIN($D117/$E$112,MAX($D117-SUM($E117:K117),0))</f>
        <v>0</v>
      </c>
      <c r="M117" s="376">
        <f>MIN($D117/$E$112,MAX($D117-SUM($E117:L117),0))</f>
        <v>0</v>
      </c>
      <c r="N117" s="376">
        <f>MIN($D117/$E$112,MAX($D117-SUM($E117:M117),0))</f>
        <v>0</v>
      </c>
      <c r="O117" s="376">
        <f>MIN($D117/$E$112,MAX($D117-SUM($E117:N117),0))</f>
        <v>0</v>
      </c>
      <c r="P117" s="376">
        <f>MIN($D117/$E$112,MAX($D117-SUM($E117:O117),0))</f>
        <v>0</v>
      </c>
    </row>
    <row r="118" spans="2:17">
      <c r="B118" s="738">
        <f t="shared" si="146"/>
        <v>4</v>
      </c>
      <c r="C118" s="373" t="s">
        <v>184</v>
      </c>
      <c r="D118" s="374">
        <f>H20</f>
        <v>0</v>
      </c>
      <c r="E118" s="421"/>
      <c r="F118" s="376"/>
      <c r="G118" s="376"/>
      <c r="H118" s="421">
        <f>D118/E112</f>
        <v>0</v>
      </c>
      <c r="I118" s="376">
        <f>MIN($D118/$E$112,MAX($D118-SUM($E118:H118),0))</f>
        <v>0</v>
      </c>
      <c r="J118" s="376">
        <f>MIN($D118/$E$112,MAX($D118-SUM($E118:I118),0))</f>
        <v>0</v>
      </c>
      <c r="K118" s="376">
        <f>MIN($D118/$E$112,MAX($D118-SUM($E118:J118),0))</f>
        <v>0</v>
      </c>
      <c r="L118" s="376">
        <f>MIN($D118/$E$112,MAX($D118-SUM($E118:K118),0))</f>
        <v>0</v>
      </c>
      <c r="M118" s="376">
        <f>MIN($D118/$E$112,MAX($D118-SUM($E118:L118),0))</f>
        <v>0</v>
      </c>
      <c r="N118" s="376">
        <f>MIN($D118/$E$112,MAX($D118-SUM($E118:M118),0))</f>
        <v>0</v>
      </c>
      <c r="O118" s="376">
        <f>MIN($D118/$E$112,MAX($D118-SUM($E118:N118),0))</f>
        <v>0</v>
      </c>
      <c r="P118" s="376">
        <f>MIN($D118/$E$112,MAX($D118-SUM($E118:O118),0))</f>
        <v>0</v>
      </c>
    </row>
    <row r="119" spans="2:17">
      <c r="B119" s="738">
        <f t="shared" si="146"/>
        <v>5</v>
      </c>
      <c r="C119" s="373" t="s">
        <v>185</v>
      </c>
      <c r="D119" s="374">
        <f>I20</f>
        <v>0</v>
      </c>
      <c r="E119" s="421"/>
      <c r="F119" s="376"/>
      <c r="G119" s="376"/>
      <c r="H119" s="376"/>
      <c r="I119" s="421">
        <f>D119/E112</f>
        <v>0</v>
      </c>
      <c r="J119" s="376">
        <f>MIN($D119/$E$112,MAX($D119-SUM($E119:I119),0))</f>
        <v>0</v>
      </c>
      <c r="K119" s="376">
        <f>MIN($D119/$E$112,MAX($D119-SUM($E119:J119),0))</f>
        <v>0</v>
      </c>
      <c r="L119" s="376">
        <f>MIN($D119/$E$112,MAX($D119-SUM($E119:K119),0))</f>
        <v>0</v>
      </c>
      <c r="M119" s="376">
        <f>MIN($D119/$E$112,MAX($D119-SUM($E119:L119),0))</f>
        <v>0</v>
      </c>
      <c r="N119" s="376">
        <f>MIN($D119/$E$112,MAX($D119-SUM($E119:M119),0))</f>
        <v>0</v>
      </c>
      <c r="O119" s="376">
        <f>MIN($D119/$E$112,MAX($D119-SUM($E119:N119),0))</f>
        <v>0</v>
      </c>
      <c r="P119" s="376">
        <f>MIN($D119/$E$112,MAX($D119-SUM($E119:O119),0))</f>
        <v>0</v>
      </c>
    </row>
    <row r="120" spans="2:17">
      <c r="B120" s="738">
        <f t="shared" si="146"/>
        <v>6</v>
      </c>
      <c r="C120" s="373" t="s">
        <v>186</v>
      </c>
      <c r="D120" s="374">
        <f>J20</f>
        <v>0</v>
      </c>
      <c r="E120" s="421"/>
      <c r="F120" s="376"/>
      <c r="G120" s="376"/>
      <c r="H120" s="376"/>
      <c r="I120" s="376"/>
      <c r="J120" s="421">
        <f>D120/E112</f>
        <v>0</v>
      </c>
      <c r="K120" s="376">
        <f>MIN($D120/$E$112,MAX($D120-SUM($E120:J120),0))</f>
        <v>0</v>
      </c>
      <c r="L120" s="376">
        <f>MIN($D120/$E$112,MAX($D120-SUM($E120:K120),0))</f>
        <v>0</v>
      </c>
      <c r="M120" s="376">
        <f>MIN($D120/$E$112,MAX($D120-SUM($E120:L120),0))</f>
        <v>0</v>
      </c>
      <c r="N120" s="376">
        <f>MIN($D120/$E$112,MAX($D120-SUM($E120:M120),0))</f>
        <v>0</v>
      </c>
      <c r="O120" s="376">
        <f>MIN($D120/$E$112,MAX($D120-SUM($E120:N120),0))</f>
        <v>0</v>
      </c>
      <c r="P120" s="376">
        <f>MIN($D120/$E$112,MAX($D120-SUM($E120:O120),0))</f>
        <v>0</v>
      </c>
    </row>
    <row r="121" spans="2:17">
      <c r="B121" s="738">
        <f t="shared" si="146"/>
        <v>7</v>
      </c>
      <c r="C121" s="373" t="s">
        <v>187</v>
      </c>
      <c r="D121" s="374">
        <f>K20</f>
        <v>0</v>
      </c>
      <c r="E121" s="421"/>
      <c r="F121" s="376"/>
      <c r="G121" s="376"/>
      <c r="H121" s="376"/>
      <c r="I121" s="376"/>
      <c r="J121" s="376"/>
      <c r="K121" s="421">
        <f>D121/E112</f>
        <v>0</v>
      </c>
      <c r="L121" s="376">
        <f>MIN($D121/$E$112,MAX($D121-SUM($E121:K121),0))</f>
        <v>0</v>
      </c>
      <c r="M121" s="376">
        <f>MIN($D121/$E$112,MAX($D121-SUM($E121:L121),0))</f>
        <v>0</v>
      </c>
      <c r="N121" s="376">
        <f>MIN($D121/$E$112,MAX($D121-SUM($E121:M121),0))</f>
        <v>0</v>
      </c>
      <c r="O121" s="376">
        <f>MIN($D121/$E$112,MAX($D121-SUM($E121:N121),0))</f>
        <v>0</v>
      </c>
      <c r="P121" s="739">
        <f>MIN($D121/$E$112,MAX($D121-SUM($E121:O121),0))</f>
        <v>0</v>
      </c>
    </row>
    <row r="122" spans="2:17">
      <c r="B122" s="738">
        <f t="shared" si="146"/>
        <v>8</v>
      </c>
      <c r="C122" s="373" t="s">
        <v>188</v>
      </c>
      <c r="D122" s="374">
        <f>L20</f>
        <v>0</v>
      </c>
      <c r="E122" s="421"/>
      <c r="F122" s="376"/>
      <c r="G122" s="376"/>
      <c r="H122" s="376"/>
      <c r="I122" s="376"/>
      <c r="J122" s="376"/>
      <c r="K122" s="376"/>
      <c r="L122" s="421">
        <f>D122/E112</f>
        <v>0</v>
      </c>
      <c r="M122" s="376">
        <f>MIN($D122/$E$112,MAX($D122-SUM($E122:L122),0))</f>
        <v>0</v>
      </c>
      <c r="N122" s="376">
        <f>MIN($D122/$E$112,MAX($D122-SUM($E122:M122),0))</f>
        <v>0</v>
      </c>
      <c r="O122" s="376">
        <f>MIN($D122/$E$112,MAX($D122-SUM($E122:N122),0))</f>
        <v>0</v>
      </c>
      <c r="P122" s="376">
        <f>MIN($D122/$E$112,MAX($D122-SUM($E122:O122),0))</f>
        <v>0</v>
      </c>
    </row>
    <row r="123" spans="2:17">
      <c r="B123" s="738">
        <f t="shared" si="146"/>
        <v>9</v>
      </c>
      <c r="C123" s="373" t="s">
        <v>189</v>
      </c>
      <c r="D123" s="374">
        <f>M20</f>
        <v>0</v>
      </c>
      <c r="E123" s="421"/>
      <c r="F123" s="376"/>
      <c r="G123" s="376"/>
      <c r="H123" s="376"/>
      <c r="I123" s="376"/>
      <c r="J123" s="376"/>
      <c r="K123" s="376"/>
      <c r="L123" s="376"/>
      <c r="M123" s="421">
        <f>D123/E112</f>
        <v>0</v>
      </c>
      <c r="N123" s="376">
        <f>MIN($D123/$E$112,MAX($D123-SUM($E123:M123),0))</f>
        <v>0</v>
      </c>
      <c r="O123" s="376">
        <f>MIN($D123/$E$112,MAX($D123-SUM($E123:N123),0))</f>
        <v>0</v>
      </c>
      <c r="P123" s="376">
        <f>MIN($D123/$E$112,MAX($D123-SUM($E123:O123),0))</f>
        <v>0</v>
      </c>
    </row>
    <row r="124" spans="2:17">
      <c r="B124" s="738">
        <f t="shared" si="146"/>
        <v>10</v>
      </c>
      <c r="C124" s="373" t="s">
        <v>190</v>
      </c>
      <c r="D124" s="374">
        <f>N20</f>
        <v>0</v>
      </c>
      <c r="E124" s="421"/>
      <c r="F124" s="376"/>
      <c r="G124" s="376"/>
      <c r="H124" s="376"/>
      <c r="I124" s="376"/>
      <c r="J124" s="376"/>
      <c r="K124" s="376"/>
      <c r="L124" s="376"/>
      <c r="M124" s="376"/>
      <c r="N124" s="421">
        <f>D124/E112</f>
        <v>0</v>
      </c>
      <c r="O124" s="376">
        <f>MIN($D124/$E$112,MAX($D124-SUM($E124:N124),0))</f>
        <v>0</v>
      </c>
      <c r="P124" s="376">
        <f>MIN($D124/$E$112,MAX($D124-SUM($E124:O124),0))</f>
        <v>0</v>
      </c>
    </row>
    <row r="125" spans="2:17">
      <c r="B125" s="445"/>
      <c r="C125" s="244"/>
      <c r="D125" s="244"/>
      <c r="E125" s="477"/>
      <c r="F125" s="477"/>
      <c r="G125" s="477"/>
      <c r="H125" s="477"/>
      <c r="I125" s="477"/>
      <c r="J125" s="477"/>
      <c r="K125" s="477"/>
      <c r="L125" s="477"/>
      <c r="M125" s="477"/>
      <c r="N125" s="477"/>
      <c r="O125" s="477"/>
      <c r="P125" s="477"/>
    </row>
    <row r="126" spans="2:17">
      <c r="B126" s="257"/>
      <c r="C126" s="244"/>
      <c r="D126" s="244"/>
      <c r="E126" s="357"/>
      <c r="F126" s="357"/>
      <c r="G126" s="357"/>
      <c r="H126" s="357"/>
      <c r="I126" s="357"/>
      <c r="J126" s="357"/>
      <c r="K126" s="357"/>
      <c r="L126" s="357"/>
      <c r="M126" s="357"/>
      <c r="N126" s="357"/>
      <c r="O126" s="357"/>
      <c r="P126" s="357"/>
      <c r="Q126" s="357"/>
    </row>
  </sheetData>
  <sheetProtection selectLockedCells="1"/>
  <pageMargins left="0.25" right="0.25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00B050"/>
  </sheetPr>
  <dimension ref="B1:W27"/>
  <sheetViews>
    <sheetView showGridLines="0" workbookViewId="0">
      <selection activeCell="S9" sqref="S9"/>
    </sheetView>
  </sheetViews>
  <sheetFormatPr defaultColWidth="9.21875" defaultRowHeight="14.4"/>
  <cols>
    <col min="1" max="1" width="0.77734375" style="23" customWidth="1"/>
    <col min="2" max="2" width="3.33203125" style="271" customWidth="1"/>
    <col min="3" max="3" width="13.33203125" style="271" customWidth="1"/>
    <col min="4" max="9" width="5.44140625" style="272" customWidth="1"/>
    <col min="10" max="10" width="1.6640625" style="23" customWidth="1"/>
    <col min="11" max="16" width="5.44140625" style="272" customWidth="1"/>
    <col min="17" max="17" width="1.6640625" style="23" customWidth="1"/>
    <col min="18" max="23" width="5.44140625" style="272" customWidth="1"/>
    <col min="24" max="16384" width="9.21875" style="23"/>
  </cols>
  <sheetData>
    <row r="1" spans="2:23" s="244" customFormat="1" ht="17.25" customHeight="1">
      <c r="B1" s="243" t="s">
        <v>139</v>
      </c>
      <c r="D1" s="245"/>
      <c r="E1" s="245"/>
      <c r="F1" s="23"/>
      <c r="G1" s="23"/>
      <c r="H1" s="23"/>
      <c r="I1" s="23"/>
      <c r="K1" s="245"/>
      <c r="L1" s="245"/>
      <c r="M1" s="23"/>
      <c r="N1" s="23"/>
      <c r="O1" s="23"/>
      <c r="P1" s="23"/>
      <c r="R1" s="245"/>
      <c r="S1" s="245"/>
      <c r="T1" s="23"/>
      <c r="U1" s="23"/>
      <c r="V1" s="23"/>
      <c r="W1" s="23"/>
    </row>
    <row r="2" spans="2:23" s="244" customFormat="1" ht="16.5" customHeight="1">
      <c r="B2" s="243"/>
      <c r="C2" s="243"/>
      <c r="D2" s="245"/>
      <c r="E2" s="245"/>
      <c r="F2" s="245"/>
      <c r="G2" s="245"/>
      <c r="H2" s="245"/>
      <c r="I2" s="245"/>
      <c r="K2" s="245"/>
      <c r="L2" s="245"/>
      <c r="M2" s="245"/>
      <c r="N2" s="245"/>
      <c r="O2" s="245"/>
      <c r="P2" s="245"/>
      <c r="R2" s="245"/>
      <c r="S2" s="245"/>
      <c r="T2" s="245"/>
      <c r="U2" s="245"/>
      <c r="V2" s="245"/>
      <c r="W2" s="245"/>
    </row>
    <row r="3" spans="2:23" s="244" customFormat="1" ht="16.5" customHeight="1">
      <c r="B3" s="243"/>
      <c r="C3" s="243"/>
      <c r="D3" s="245"/>
      <c r="E3" s="245"/>
      <c r="F3" s="245"/>
      <c r="G3" s="245"/>
      <c r="H3" s="245"/>
      <c r="I3" s="245"/>
      <c r="K3" s="245"/>
      <c r="L3" s="245"/>
      <c r="M3" s="245"/>
      <c r="N3" s="245"/>
      <c r="O3" s="245"/>
      <c r="P3" s="245"/>
      <c r="R3" s="245"/>
      <c r="S3" s="245"/>
      <c r="T3" s="245"/>
      <c r="U3" s="245"/>
      <c r="V3" s="245"/>
      <c r="W3" s="245"/>
    </row>
    <row r="4" spans="2:23" s="244" customFormat="1" ht="19.5" customHeight="1">
      <c r="B4" s="246"/>
      <c r="C4" s="246"/>
      <c r="D4" s="781" t="s">
        <v>351</v>
      </c>
      <c r="E4" s="782"/>
      <c r="F4" s="782"/>
      <c r="G4" s="782"/>
      <c r="H4" s="782"/>
      <c r="I4" s="783"/>
      <c r="K4" s="781" t="s">
        <v>352</v>
      </c>
      <c r="L4" s="782"/>
      <c r="M4" s="782"/>
      <c r="N4" s="782"/>
      <c r="O4" s="782"/>
      <c r="P4" s="783"/>
      <c r="R4" s="781" t="s">
        <v>353</v>
      </c>
      <c r="S4" s="782"/>
      <c r="T4" s="782"/>
      <c r="U4" s="782"/>
      <c r="V4" s="782"/>
      <c r="W4" s="783"/>
    </row>
    <row r="5" spans="2:23" s="244" customFormat="1" ht="20.25" customHeight="1">
      <c r="B5" s="247" t="s">
        <v>0</v>
      </c>
      <c r="C5" s="247" t="s">
        <v>140</v>
      </c>
      <c r="D5" s="248" t="s">
        <v>141</v>
      </c>
      <c r="E5" s="248" t="s">
        <v>142</v>
      </c>
      <c r="F5" s="248" t="s">
        <v>143</v>
      </c>
      <c r="G5" s="248" t="s">
        <v>144</v>
      </c>
      <c r="H5" s="248" t="s">
        <v>145</v>
      </c>
      <c r="I5" s="248" t="s">
        <v>146</v>
      </c>
      <c r="K5" s="248" t="s">
        <v>141</v>
      </c>
      <c r="L5" s="248" t="s">
        <v>142</v>
      </c>
      <c r="M5" s="248" t="s">
        <v>143</v>
      </c>
      <c r="N5" s="248" t="s">
        <v>144</v>
      </c>
      <c r="O5" s="248" t="s">
        <v>145</v>
      </c>
      <c r="P5" s="248" t="s">
        <v>146</v>
      </c>
      <c r="R5" s="248" t="s">
        <v>141</v>
      </c>
      <c r="S5" s="248" t="s">
        <v>142</v>
      </c>
      <c r="T5" s="248" t="s">
        <v>143</v>
      </c>
      <c r="U5" s="248" t="s">
        <v>144</v>
      </c>
      <c r="V5" s="248" t="s">
        <v>145</v>
      </c>
      <c r="W5" s="248" t="s">
        <v>146</v>
      </c>
    </row>
    <row r="6" spans="2:23" s="244" customFormat="1" ht="24" customHeight="1">
      <c r="B6" s="249">
        <v>1</v>
      </c>
      <c r="C6" s="250" t="s">
        <v>147</v>
      </c>
      <c r="D6" s="273"/>
      <c r="E6" s="273"/>
      <c r="F6" s="273"/>
      <c r="G6" s="273"/>
      <c r="H6" s="273"/>
      <c r="I6" s="252">
        <f>SUM(D6:H6)</f>
        <v>0</v>
      </c>
      <c r="K6" s="273"/>
      <c r="L6" s="273"/>
      <c r="M6" s="273"/>
      <c r="N6" s="273"/>
      <c r="O6" s="273"/>
      <c r="P6" s="252">
        <f t="shared" ref="P6:P14" si="0">SUM(K6:O6)</f>
        <v>0</v>
      </c>
      <c r="R6" s="251">
        <f>D6+K6</f>
        <v>0</v>
      </c>
      <c r="S6" s="251">
        <f t="shared" ref="S6:V6" si="1">E6+L6</f>
        <v>0</v>
      </c>
      <c r="T6" s="251">
        <f t="shared" si="1"/>
        <v>0</v>
      </c>
      <c r="U6" s="251">
        <f t="shared" si="1"/>
        <v>0</v>
      </c>
      <c r="V6" s="251">
        <f t="shared" si="1"/>
        <v>0</v>
      </c>
      <c r="W6" s="252">
        <f t="shared" ref="W6:W14" si="2">SUM(R6:V6)</f>
        <v>0</v>
      </c>
    </row>
    <row r="7" spans="2:23" s="244" customFormat="1" ht="24" customHeight="1">
      <c r="B7" s="249">
        <f>B6+1</f>
        <v>2</v>
      </c>
      <c r="C7" s="250" t="s">
        <v>355</v>
      </c>
      <c r="D7" s="273"/>
      <c r="E7" s="273"/>
      <c r="F7" s="273"/>
      <c r="G7" s="273"/>
      <c r="H7" s="273"/>
      <c r="I7" s="252">
        <f t="shared" ref="I7:I14" si="3">SUM(D7:H7)</f>
        <v>0</v>
      </c>
      <c r="K7" s="273"/>
      <c r="L7" s="273"/>
      <c r="M7" s="273"/>
      <c r="N7" s="273"/>
      <c r="O7" s="273"/>
      <c r="P7" s="252">
        <f t="shared" si="0"/>
        <v>0</v>
      </c>
      <c r="R7" s="251">
        <f t="shared" ref="R7:R14" si="4">D7+K7</f>
        <v>0</v>
      </c>
      <c r="S7" s="251">
        <f t="shared" ref="S7:S14" si="5">E7+L7</f>
        <v>0</v>
      </c>
      <c r="T7" s="251">
        <f t="shared" ref="T7:T14" si="6">F7+M7</f>
        <v>0</v>
      </c>
      <c r="U7" s="251">
        <f t="shared" ref="U7:U14" si="7">G7+N7</f>
        <v>0</v>
      </c>
      <c r="V7" s="251">
        <f t="shared" ref="V7:V14" si="8">H7+O7</f>
        <v>0</v>
      </c>
      <c r="W7" s="252">
        <f t="shared" si="2"/>
        <v>0</v>
      </c>
    </row>
    <row r="8" spans="2:23" s="244" customFormat="1" ht="24" customHeight="1">
      <c r="B8" s="249">
        <f t="shared" ref="B8:B14" si="9">B7+1</f>
        <v>3</v>
      </c>
      <c r="C8" s="253" t="s">
        <v>148</v>
      </c>
      <c r="D8" s="273"/>
      <c r="E8" s="273"/>
      <c r="F8" s="273"/>
      <c r="G8" s="273"/>
      <c r="H8" s="273"/>
      <c r="I8" s="252">
        <f t="shared" si="3"/>
        <v>0</v>
      </c>
      <c r="K8" s="273"/>
      <c r="L8" s="273"/>
      <c r="M8" s="273"/>
      <c r="N8" s="273"/>
      <c r="O8" s="273"/>
      <c r="P8" s="252">
        <f t="shared" si="0"/>
        <v>0</v>
      </c>
      <c r="R8" s="251">
        <f t="shared" si="4"/>
        <v>0</v>
      </c>
      <c r="S8" s="251">
        <f t="shared" si="5"/>
        <v>0</v>
      </c>
      <c r="T8" s="251">
        <f t="shared" si="6"/>
        <v>0</v>
      </c>
      <c r="U8" s="251">
        <f t="shared" si="7"/>
        <v>0</v>
      </c>
      <c r="V8" s="251">
        <f t="shared" si="8"/>
        <v>0</v>
      </c>
      <c r="W8" s="252">
        <f t="shared" si="2"/>
        <v>0</v>
      </c>
    </row>
    <row r="9" spans="2:23" s="244" customFormat="1" ht="24" customHeight="1">
      <c r="B9" s="249">
        <f t="shared" si="9"/>
        <v>4</v>
      </c>
      <c r="C9" s="253" t="s">
        <v>356</v>
      </c>
      <c r="D9" s="273"/>
      <c r="E9" s="273"/>
      <c r="F9" s="273"/>
      <c r="G9" s="273"/>
      <c r="H9" s="273"/>
      <c r="I9" s="252">
        <f t="shared" si="3"/>
        <v>0</v>
      </c>
      <c r="K9" s="273"/>
      <c r="L9" s="273"/>
      <c r="M9" s="273"/>
      <c r="N9" s="273"/>
      <c r="O9" s="273"/>
      <c r="P9" s="252">
        <f t="shared" si="0"/>
        <v>0</v>
      </c>
      <c r="R9" s="251">
        <f t="shared" si="4"/>
        <v>0</v>
      </c>
      <c r="S9" s="251">
        <f t="shared" si="5"/>
        <v>0</v>
      </c>
      <c r="T9" s="251">
        <f t="shared" si="6"/>
        <v>0</v>
      </c>
      <c r="U9" s="251">
        <f t="shared" si="7"/>
        <v>0</v>
      </c>
      <c r="V9" s="251">
        <f t="shared" si="8"/>
        <v>0</v>
      </c>
      <c r="W9" s="252">
        <f t="shared" si="2"/>
        <v>0</v>
      </c>
    </row>
    <row r="10" spans="2:23" s="244" customFormat="1" ht="24" customHeight="1">
      <c r="B10" s="249">
        <f t="shared" si="9"/>
        <v>5</v>
      </c>
      <c r="C10" s="253" t="s">
        <v>149</v>
      </c>
      <c r="D10" s="273"/>
      <c r="E10" s="273"/>
      <c r="F10" s="273"/>
      <c r="G10" s="273"/>
      <c r="H10" s="273"/>
      <c r="I10" s="252">
        <f t="shared" si="3"/>
        <v>0</v>
      </c>
      <c r="K10" s="273"/>
      <c r="L10" s="273"/>
      <c r="M10" s="273"/>
      <c r="N10" s="273"/>
      <c r="O10" s="273"/>
      <c r="P10" s="252">
        <f t="shared" si="0"/>
        <v>0</v>
      </c>
      <c r="R10" s="251">
        <f t="shared" si="4"/>
        <v>0</v>
      </c>
      <c r="S10" s="251">
        <f t="shared" si="5"/>
        <v>0</v>
      </c>
      <c r="T10" s="251">
        <f t="shared" si="6"/>
        <v>0</v>
      </c>
      <c r="U10" s="251">
        <f t="shared" si="7"/>
        <v>0</v>
      </c>
      <c r="V10" s="251">
        <f t="shared" si="8"/>
        <v>0</v>
      </c>
      <c r="W10" s="252">
        <f t="shared" si="2"/>
        <v>0</v>
      </c>
    </row>
    <row r="11" spans="2:23" s="244" customFormat="1" ht="24" customHeight="1">
      <c r="B11" s="249">
        <f t="shared" si="9"/>
        <v>6</v>
      </c>
      <c r="C11" s="253" t="s">
        <v>357</v>
      </c>
      <c r="D11" s="273"/>
      <c r="E11" s="273"/>
      <c r="F11" s="273"/>
      <c r="G11" s="273"/>
      <c r="H11" s="273"/>
      <c r="I11" s="252">
        <f t="shared" si="3"/>
        <v>0</v>
      </c>
      <c r="K11" s="273"/>
      <c r="L11" s="273"/>
      <c r="M11" s="273"/>
      <c r="N11" s="273"/>
      <c r="O11" s="273"/>
      <c r="P11" s="252">
        <f t="shared" si="0"/>
        <v>0</v>
      </c>
      <c r="R11" s="251">
        <f t="shared" si="4"/>
        <v>0</v>
      </c>
      <c r="S11" s="251">
        <f t="shared" si="5"/>
        <v>0</v>
      </c>
      <c r="T11" s="251">
        <f t="shared" si="6"/>
        <v>0</v>
      </c>
      <c r="U11" s="251">
        <f t="shared" si="7"/>
        <v>0</v>
      </c>
      <c r="V11" s="251">
        <f t="shared" si="8"/>
        <v>0</v>
      </c>
      <c r="W11" s="252">
        <f t="shared" si="2"/>
        <v>0</v>
      </c>
    </row>
    <row r="12" spans="2:23" s="244" customFormat="1" ht="24" customHeight="1">
      <c r="B12" s="249">
        <f t="shared" si="9"/>
        <v>7</v>
      </c>
      <c r="C12" s="253" t="s">
        <v>150</v>
      </c>
      <c r="D12" s="273"/>
      <c r="E12" s="273"/>
      <c r="F12" s="273"/>
      <c r="G12" s="273"/>
      <c r="H12" s="273"/>
      <c r="I12" s="252">
        <f t="shared" si="3"/>
        <v>0</v>
      </c>
      <c r="K12" s="273"/>
      <c r="L12" s="273"/>
      <c r="M12" s="273"/>
      <c r="N12" s="273"/>
      <c r="O12" s="273"/>
      <c r="P12" s="252">
        <f t="shared" si="0"/>
        <v>0</v>
      </c>
      <c r="R12" s="251">
        <f t="shared" si="4"/>
        <v>0</v>
      </c>
      <c r="S12" s="251">
        <f t="shared" si="5"/>
        <v>0</v>
      </c>
      <c r="T12" s="251">
        <f t="shared" si="6"/>
        <v>0</v>
      </c>
      <c r="U12" s="251">
        <f t="shared" si="7"/>
        <v>0</v>
      </c>
      <c r="V12" s="251">
        <f t="shared" si="8"/>
        <v>0</v>
      </c>
      <c r="W12" s="252">
        <f t="shared" si="2"/>
        <v>0</v>
      </c>
    </row>
    <row r="13" spans="2:23" s="244" customFormat="1" ht="24" customHeight="1">
      <c r="B13" s="249">
        <f t="shared" si="9"/>
        <v>8</v>
      </c>
      <c r="C13" s="253" t="s">
        <v>151</v>
      </c>
      <c r="D13" s="273"/>
      <c r="E13" s="273"/>
      <c r="F13" s="273"/>
      <c r="G13" s="273"/>
      <c r="H13" s="273"/>
      <c r="I13" s="252">
        <f t="shared" si="3"/>
        <v>0</v>
      </c>
      <c r="K13" s="273"/>
      <c r="L13" s="273"/>
      <c r="M13" s="273"/>
      <c r="N13" s="273"/>
      <c r="O13" s="273"/>
      <c r="P13" s="252">
        <f t="shared" si="0"/>
        <v>0</v>
      </c>
      <c r="R13" s="251">
        <f t="shared" si="4"/>
        <v>0</v>
      </c>
      <c r="S13" s="251">
        <f t="shared" si="5"/>
        <v>0</v>
      </c>
      <c r="T13" s="251">
        <f t="shared" si="6"/>
        <v>0</v>
      </c>
      <c r="U13" s="251">
        <f t="shared" si="7"/>
        <v>0</v>
      </c>
      <c r="V13" s="251">
        <f t="shared" si="8"/>
        <v>0</v>
      </c>
      <c r="W13" s="252">
        <f t="shared" si="2"/>
        <v>0</v>
      </c>
    </row>
    <row r="14" spans="2:23" s="244" customFormat="1" ht="24" customHeight="1">
      <c r="B14" s="249">
        <f t="shared" si="9"/>
        <v>9</v>
      </c>
      <c r="C14" s="254" t="s">
        <v>152</v>
      </c>
      <c r="D14" s="273"/>
      <c r="E14" s="273"/>
      <c r="F14" s="273"/>
      <c r="G14" s="273"/>
      <c r="H14" s="273"/>
      <c r="I14" s="252">
        <f t="shared" si="3"/>
        <v>0</v>
      </c>
      <c r="K14" s="273"/>
      <c r="L14" s="273"/>
      <c r="M14" s="273"/>
      <c r="N14" s="273"/>
      <c r="O14" s="273"/>
      <c r="P14" s="252">
        <f t="shared" si="0"/>
        <v>0</v>
      </c>
      <c r="R14" s="251">
        <f t="shared" si="4"/>
        <v>0</v>
      </c>
      <c r="S14" s="251">
        <f t="shared" si="5"/>
        <v>0</v>
      </c>
      <c r="T14" s="251">
        <f t="shared" si="6"/>
        <v>0</v>
      </c>
      <c r="U14" s="251">
        <f t="shared" si="7"/>
        <v>0</v>
      </c>
      <c r="V14" s="251">
        <f t="shared" si="8"/>
        <v>0</v>
      </c>
      <c r="W14" s="252">
        <f t="shared" si="2"/>
        <v>0</v>
      </c>
    </row>
    <row r="15" spans="2:23" s="257" customFormat="1" ht="24" customHeight="1">
      <c r="B15" s="255"/>
      <c r="C15" s="255" t="s">
        <v>146</v>
      </c>
      <c r="D15" s="256">
        <f>SUM(D6:D14)</f>
        <v>0</v>
      </c>
      <c r="E15" s="256">
        <f>SUM(E6:E14)</f>
        <v>0</v>
      </c>
      <c r="F15" s="256">
        <f t="shared" ref="F15" si="10">SUM(F6:F14)</f>
        <v>0</v>
      </c>
      <c r="G15" s="256">
        <f>SUM(G6:G14)</f>
        <v>0</v>
      </c>
      <c r="H15" s="256">
        <f>SUM(H6:H14)</f>
        <v>0</v>
      </c>
      <c r="I15" s="256">
        <f>SUM(I6:I14)</f>
        <v>0</v>
      </c>
      <c r="K15" s="256">
        <f t="shared" ref="K15:P15" si="11">SUM(K6:K14)</f>
        <v>0</v>
      </c>
      <c r="L15" s="256">
        <f t="shared" si="11"/>
        <v>0</v>
      </c>
      <c r="M15" s="256">
        <f t="shared" si="11"/>
        <v>0</v>
      </c>
      <c r="N15" s="256">
        <f t="shared" si="11"/>
        <v>0</v>
      </c>
      <c r="O15" s="256">
        <f t="shared" si="11"/>
        <v>0</v>
      </c>
      <c r="P15" s="256">
        <f t="shared" si="11"/>
        <v>0</v>
      </c>
      <c r="R15" s="256">
        <f t="shared" ref="R15:W15" si="12">SUM(R6:R14)</f>
        <v>0</v>
      </c>
      <c r="S15" s="256">
        <f t="shared" si="12"/>
        <v>0</v>
      </c>
      <c r="T15" s="256">
        <f t="shared" si="12"/>
        <v>0</v>
      </c>
      <c r="U15" s="256">
        <f t="shared" si="12"/>
        <v>0</v>
      </c>
      <c r="V15" s="256">
        <f t="shared" si="12"/>
        <v>0</v>
      </c>
      <c r="W15" s="256">
        <f t="shared" si="12"/>
        <v>0</v>
      </c>
    </row>
    <row r="16" spans="2:23" s="244" customFormat="1" ht="18" customHeight="1">
      <c r="B16" s="246"/>
      <c r="C16" s="246"/>
      <c r="D16" s="245"/>
      <c r="E16" s="245"/>
      <c r="F16" s="245"/>
      <c r="G16" s="245"/>
      <c r="H16" s="245"/>
      <c r="I16" s="245"/>
      <c r="K16" s="245"/>
      <c r="L16" s="245"/>
      <c r="M16" s="245"/>
      <c r="N16" s="245"/>
      <c r="O16" s="245"/>
      <c r="P16" s="245"/>
      <c r="R16" s="245"/>
      <c r="S16" s="245"/>
      <c r="T16" s="245"/>
      <c r="U16" s="245"/>
      <c r="V16" s="245"/>
      <c r="W16" s="245"/>
    </row>
    <row r="17" spans="2:23" s="244" customFormat="1" ht="4.5" customHeight="1">
      <c r="B17" s="246"/>
      <c r="C17" s="246"/>
      <c r="D17" s="245"/>
      <c r="E17" s="245"/>
      <c r="F17" s="245"/>
      <c r="G17" s="245"/>
      <c r="H17" s="245"/>
      <c r="I17" s="245"/>
      <c r="K17" s="245"/>
      <c r="L17" s="245"/>
      <c r="M17" s="245"/>
      <c r="N17" s="245"/>
      <c r="O17" s="245"/>
      <c r="P17" s="245"/>
      <c r="R17" s="245"/>
      <c r="S17" s="245"/>
      <c r="T17" s="245"/>
      <c r="U17" s="245"/>
      <c r="V17" s="245"/>
      <c r="W17" s="245"/>
    </row>
    <row r="18" spans="2:23" s="244" customFormat="1" ht="24" hidden="1" customHeight="1">
      <c r="B18" s="258"/>
      <c r="C18" s="259"/>
      <c r="D18" s="260"/>
      <c r="E18" s="260"/>
      <c r="F18" s="260"/>
      <c r="G18" s="260"/>
      <c r="H18" s="260"/>
      <c r="I18" s="261"/>
      <c r="J18" s="262"/>
      <c r="K18" s="260"/>
      <c r="L18" s="260"/>
      <c r="M18" s="260"/>
      <c r="N18" s="260"/>
      <c r="O18" s="260"/>
      <c r="P18" s="261"/>
      <c r="Q18" s="262"/>
      <c r="R18" s="260"/>
      <c r="S18" s="260"/>
      <c r="T18" s="260"/>
      <c r="U18" s="260"/>
      <c r="V18" s="260"/>
      <c r="W18" s="261"/>
    </row>
    <row r="19" spans="2:23" s="244" customFormat="1" ht="24" hidden="1" customHeight="1">
      <c r="B19" s="263"/>
      <c r="C19" s="253"/>
      <c r="D19" s="251"/>
      <c r="E19" s="251"/>
      <c r="F19" s="251"/>
      <c r="G19" s="251"/>
      <c r="H19" s="251"/>
      <c r="I19" s="252"/>
      <c r="K19" s="251"/>
      <c r="L19" s="251"/>
      <c r="M19" s="251"/>
      <c r="N19" s="251"/>
      <c r="O19" s="251"/>
      <c r="P19" s="252"/>
      <c r="R19" s="251"/>
      <c r="S19" s="251"/>
      <c r="T19" s="251"/>
      <c r="U19" s="251"/>
      <c r="V19" s="251"/>
      <c r="W19" s="252"/>
    </row>
    <row r="20" spans="2:23" s="244" customFormat="1" ht="24" hidden="1" customHeight="1">
      <c r="B20" s="263"/>
      <c r="C20" s="253"/>
      <c r="D20" s="251"/>
      <c r="E20" s="251"/>
      <c r="F20" s="251"/>
      <c r="G20" s="251"/>
      <c r="H20" s="251"/>
      <c r="I20" s="252"/>
      <c r="K20" s="251"/>
      <c r="L20" s="251"/>
      <c r="M20" s="251"/>
      <c r="N20" s="251"/>
      <c r="O20" s="251"/>
      <c r="P20" s="252"/>
      <c r="R20" s="251"/>
      <c r="S20" s="251"/>
      <c r="T20" s="251"/>
      <c r="U20" s="251"/>
      <c r="V20" s="251"/>
      <c r="W20" s="252"/>
    </row>
    <row r="21" spans="2:23" s="244" customFormat="1" ht="24" hidden="1" customHeight="1">
      <c r="B21" s="263"/>
      <c r="C21" s="253"/>
      <c r="D21" s="251"/>
      <c r="E21" s="251"/>
      <c r="F21" s="251"/>
      <c r="G21" s="251"/>
      <c r="H21" s="251"/>
      <c r="I21" s="252"/>
      <c r="K21" s="251"/>
      <c r="L21" s="251"/>
      <c r="M21" s="251"/>
      <c r="N21" s="251"/>
      <c r="O21" s="251"/>
      <c r="P21" s="252"/>
      <c r="R21" s="251"/>
      <c r="S21" s="251"/>
      <c r="T21" s="251"/>
      <c r="U21" s="251"/>
      <c r="V21" s="251"/>
      <c r="W21" s="252"/>
    </row>
    <row r="22" spans="2:23" s="244" customFormat="1" ht="24" hidden="1" customHeight="1">
      <c r="B22" s="263"/>
      <c r="C22" s="253"/>
      <c r="D22" s="251"/>
      <c r="E22" s="251"/>
      <c r="F22" s="251"/>
      <c r="G22" s="251"/>
      <c r="H22" s="251"/>
      <c r="I22" s="252"/>
      <c r="K22" s="251"/>
      <c r="L22" s="251"/>
      <c r="M22" s="251"/>
      <c r="N22" s="251"/>
      <c r="O22" s="251"/>
      <c r="P22" s="252"/>
      <c r="R22" s="251"/>
      <c r="S22" s="251"/>
      <c r="T22" s="251"/>
      <c r="U22" s="251"/>
      <c r="V22" s="251"/>
      <c r="W22" s="252"/>
    </row>
    <row r="23" spans="2:23" s="244" customFormat="1" ht="24" hidden="1" customHeight="1">
      <c r="B23" s="263"/>
      <c r="C23" s="253"/>
      <c r="D23" s="251"/>
      <c r="E23" s="251"/>
      <c r="F23" s="251"/>
      <c r="G23" s="251"/>
      <c r="H23" s="251"/>
      <c r="I23" s="252"/>
      <c r="K23" s="251"/>
      <c r="L23" s="251"/>
      <c r="M23" s="251"/>
      <c r="N23" s="251"/>
      <c r="O23" s="251"/>
      <c r="P23" s="252"/>
      <c r="R23" s="251"/>
      <c r="S23" s="251"/>
      <c r="T23" s="251"/>
      <c r="U23" s="251"/>
      <c r="V23" s="251"/>
      <c r="W23" s="252"/>
    </row>
    <row r="24" spans="2:23" s="244" customFormat="1" ht="24" hidden="1" customHeight="1">
      <c r="B24" s="263"/>
      <c r="C24" s="254"/>
      <c r="D24" s="251"/>
      <c r="E24" s="251"/>
      <c r="F24" s="251"/>
      <c r="G24" s="251"/>
      <c r="H24" s="251"/>
      <c r="I24" s="252"/>
      <c r="K24" s="251"/>
      <c r="L24" s="251"/>
      <c r="M24" s="251"/>
      <c r="N24" s="251"/>
      <c r="O24" s="251"/>
      <c r="P24" s="252"/>
      <c r="R24" s="251"/>
      <c r="S24" s="251"/>
      <c r="T24" s="251"/>
      <c r="U24" s="251"/>
      <c r="V24" s="251"/>
      <c r="W24" s="252"/>
    </row>
    <row r="25" spans="2:23" s="244" customFormat="1" ht="24" hidden="1" customHeight="1" thickBot="1">
      <c r="B25" s="264"/>
      <c r="C25" s="265"/>
      <c r="D25" s="266"/>
      <c r="E25" s="266"/>
      <c r="F25" s="266"/>
      <c r="G25" s="266"/>
      <c r="H25" s="266"/>
      <c r="I25" s="266"/>
      <c r="J25" s="267"/>
      <c r="K25" s="266"/>
      <c r="L25" s="266"/>
      <c r="M25" s="266"/>
      <c r="N25" s="266"/>
      <c r="O25" s="266"/>
      <c r="P25" s="266"/>
      <c r="Q25" s="267"/>
      <c r="R25" s="266"/>
      <c r="S25" s="266"/>
      <c r="T25" s="266"/>
      <c r="U25" s="266"/>
      <c r="V25" s="266"/>
      <c r="W25" s="266"/>
    </row>
    <row r="26" spans="2:23" s="270" customFormat="1">
      <c r="B26" s="268"/>
      <c r="C26" s="268"/>
      <c r="D26" s="269"/>
      <c r="E26" s="269"/>
      <c r="F26" s="269"/>
      <c r="G26" s="269"/>
      <c r="H26" s="269"/>
      <c r="I26" s="269"/>
      <c r="K26" s="269"/>
      <c r="L26" s="269"/>
      <c r="M26" s="269"/>
      <c r="N26" s="269"/>
      <c r="O26" s="269"/>
      <c r="P26" s="269"/>
      <c r="R26" s="269"/>
      <c r="S26" s="269"/>
      <c r="T26" s="269"/>
      <c r="U26" s="269"/>
      <c r="V26" s="269"/>
      <c r="W26" s="269"/>
    </row>
    <row r="27" spans="2:23" s="270" customFormat="1">
      <c r="B27" s="268"/>
      <c r="C27" s="268"/>
      <c r="D27" s="269"/>
      <c r="E27" s="269"/>
      <c r="F27" s="269"/>
      <c r="G27" s="269"/>
      <c r="H27" s="269"/>
      <c r="I27" s="269"/>
      <c r="K27" s="269"/>
      <c r="L27" s="269"/>
      <c r="M27" s="269"/>
      <c r="N27" s="269"/>
      <c r="O27" s="269"/>
      <c r="P27" s="269"/>
      <c r="R27" s="269"/>
      <c r="S27" s="269"/>
      <c r="T27" s="269"/>
      <c r="U27" s="269"/>
      <c r="V27" s="269"/>
      <c r="W27" s="269"/>
    </row>
  </sheetData>
  <sheetProtection selectLockedCells="1"/>
  <mergeCells count="3">
    <mergeCell ref="R4:W4"/>
    <mergeCell ref="D4:I4"/>
    <mergeCell ref="K4:P4"/>
  </mergeCells>
  <conditionalFormatting sqref="D6:I14">
    <cfRule type="cellIs" dxfId="2" priority="1" operator="greaterThan">
      <formula>0</formula>
    </cfRule>
  </conditionalFormatting>
  <conditionalFormatting sqref="K6:P14">
    <cfRule type="cellIs" dxfId="1" priority="2" operator="greaterThan">
      <formula>0</formula>
    </cfRule>
  </conditionalFormatting>
  <conditionalFormatting sqref="R6:W14">
    <cfRule type="cellIs" dxfId="0" priority="3" operator="greaterThan">
      <formula>0</formula>
    </cfRule>
  </conditionalFormatting>
  <pageMargins left="0.25" right="0.25" top="0.75" bottom="0.75" header="0.3" footer="0.3"/>
  <pageSetup paperSize="9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tabColor rgb="FF00B050"/>
  </sheetPr>
  <dimension ref="A1:AL47"/>
  <sheetViews>
    <sheetView showGridLines="0" zoomScale="90" zoomScaleNormal="90" workbookViewId="0">
      <selection activeCell="E46" sqref="E46"/>
    </sheetView>
  </sheetViews>
  <sheetFormatPr defaultColWidth="9.21875" defaultRowHeight="12"/>
  <cols>
    <col min="1" max="1" width="16" style="531" bestFit="1" customWidth="1"/>
    <col min="2" max="2" width="24.33203125" style="217" bestFit="1" customWidth="1"/>
    <col min="3" max="3" width="8.6640625" style="217" bestFit="1" customWidth="1"/>
    <col min="4" max="4" width="7.33203125" style="217" bestFit="1" customWidth="1"/>
    <col min="5" max="5" width="6.44140625" style="217" bestFit="1" customWidth="1"/>
    <col min="6" max="6" width="3.6640625" style="217" bestFit="1" customWidth="1"/>
    <col min="7" max="8" width="5.77734375" style="217" bestFit="1" customWidth="1"/>
    <col min="9" max="9" width="3.33203125" style="217" bestFit="1" customWidth="1"/>
    <col min="10" max="10" width="5.33203125" style="217" bestFit="1" customWidth="1"/>
    <col min="11" max="11" width="5.6640625" style="217" bestFit="1" customWidth="1"/>
    <col min="12" max="12" width="3.33203125" style="217" bestFit="1" customWidth="1"/>
    <col min="13" max="13" width="6.21875" style="217" bestFit="1" customWidth="1"/>
    <col min="14" max="14" width="5.77734375" style="217" bestFit="1" customWidth="1"/>
    <col min="15" max="15" width="4" style="217" bestFit="1" customWidth="1"/>
    <col min="16" max="17" width="5.77734375" style="217" bestFit="1" customWidth="1"/>
    <col min="18" max="18" width="6" style="217" bestFit="1" customWidth="1"/>
    <col min="19" max="19" width="5.77734375" style="217" bestFit="1" customWidth="1"/>
    <col min="20" max="20" width="5.44140625" style="217" bestFit="1" customWidth="1"/>
    <col min="21" max="21" width="4" style="217" bestFit="1" customWidth="1"/>
    <col min="22" max="22" width="5.77734375" style="217" bestFit="1" customWidth="1"/>
    <col min="23" max="23" width="6.21875" style="217" bestFit="1" customWidth="1"/>
    <col min="24" max="24" width="6" style="217" bestFit="1" customWidth="1"/>
    <col min="25" max="25" width="5.77734375" style="217" bestFit="1" customWidth="1"/>
    <col min="26" max="26" width="5.44140625" style="217" bestFit="1" customWidth="1"/>
    <col min="27" max="27" width="4.6640625" style="217" bestFit="1" customWidth="1"/>
    <col min="28" max="29" width="6.44140625" style="217" bestFit="1" customWidth="1"/>
    <col min="30" max="30" width="4.77734375" style="217" bestFit="1" customWidth="1"/>
    <col min="31" max="32" width="6.33203125" style="217" bestFit="1" customWidth="1"/>
    <col min="33" max="33" width="4.77734375" style="217" bestFit="1" customWidth="1"/>
    <col min="34" max="34" width="6.6640625" style="217" bestFit="1" customWidth="1"/>
    <col min="35" max="35" width="6" style="217" bestFit="1" customWidth="1"/>
    <col min="36" max="36" width="4.33203125" style="217" bestFit="1" customWidth="1"/>
    <col min="37" max="37" width="6.44140625" style="217" bestFit="1" customWidth="1"/>
    <col min="38" max="38" width="6.33203125" style="217" bestFit="1" customWidth="1"/>
    <col min="39" max="16384" width="9.21875" style="217"/>
  </cols>
  <sheetData>
    <row r="1" spans="1:38">
      <c r="A1" s="650" t="s">
        <v>124</v>
      </c>
    </row>
    <row r="2" spans="1:38">
      <c r="A2" s="517" t="s">
        <v>238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AK2" s="518"/>
      <c r="AL2" s="518"/>
    </row>
    <row r="3" spans="1:38" s="521" customFormat="1" ht="28.5" customHeight="1">
      <c r="A3" s="519"/>
      <c r="B3" s="520"/>
      <c r="C3" s="787" t="s">
        <v>141</v>
      </c>
      <c r="D3" s="787"/>
      <c r="E3" s="787"/>
      <c r="F3" s="787" t="s">
        <v>142</v>
      </c>
      <c r="G3" s="787"/>
      <c r="H3" s="787"/>
      <c r="I3" s="787" t="s">
        <v>143</v>
      </c>
      <c r="J3" s="787"/>
      <c r="K3" s="787"/>
      <c r="L3" s="787" t="s">
        <v>144</v>
      </c>
      <c r="M3" s="787"/>
      <c r="N3" s="787"/>
      <c r="O3" s="787" t="s">
        <v>145</v>
      </c>
      <c r="P3" s="787"/>
      <c r="Q3" s="787"/>
      <c r="R3" s="787" t="s">
        <v>223</v>
      </c>
      <c r="S3" s="787"/>
      <c r="T3" s="787"/>
      <c r="U3" s="787" t="s">
        <v>224</v>
      </c>
      <c r="V3" s="787"/>
      <c r="W3" s="787"/>
      <c r="X3" s="787" t="s">
        <v>329</v>
      </c>
      <c r="Y3" s="787"/>
      <c r="Z3" s="787"/>
      <c r="AA3" s="787" t="s">
        <v>330</v>
      </c>
      <c r="AB3" s="787"/>
      <c r="AC3" s="787"/>
      <c r="AD3" s="787" t="s">
        <v>331</v>
      </c>
      <c r="AE3" s="787"/>
      <c r="AF3" s="787"/>
      <c r="AG3" s="787" t="s">
        <v>332</v>
      </c>
      <c r="AH3" s="787"/>
      <c r="AI3" s="787"/>
      <c r="AJ3" s="787" t="s">
        <v>343</v>
      </c>
      <c r="AK3" s="787"/>
      <c r="AL3" s="787"/>
    </row>
    <row r="4" spans="1:38" s="521" customFormat="1" ht="36">
      <c r="A4" s="522" t="s">
        <v>239</v>
      </c>
      <c r="B4" s="520" t="s">
        <v>240</v>
      </c>
      <c r="C4" s="523" t="s">
        <v>241</v>
      </c>
      <c r="D4" s="524" t="s">
        <v>242</v>
      </c>
      <c r="E4" s="525" t="s">
        <v>243</v>
      </c>
      <c r="F4" s="523" t="s">
        <v>241</v>
      </c>
      <c r="G4" s="524" t="s">
        <v>242</v>
      </c>
      <c r="H4" s="525" t="s">
        <v>243</v>
      </c>
      <c r="I4" s="523" t="s">
        <v>241</v>
      </c>
      <c r="J4" s="524" t="s">
        <v>242</v>
      </c>
      <c r="K4" s="525" t="s">
        <v>243</v>
      </c>
      <c r="L4" s="523" t="s">
        <v>241</v>
      </c>
      <c r="M4" s="524" t="s">
        <v>242</v>
      </c>
      <c r="N4" s="525" t="s">
        <v>243</v>
      </c>
      <c r="O4" s="523" t="s">
        <v>241</v>
      </c>
      <c r="P4" s="524" t="s">
        <v>242</v>
      </c>
      <c r="Q4" s="525" t="s">
        <v>243</v>
      </c>
      <c r="R4" s="523" t="s">
        <v>241</v>
      </c>
      <c r="S4" s="524" t="s">
        <v>242</v>
      </c>
      <c r="T4" s="525" t="s">
        <v>243</v>
      </c>
      <c r="U4" s="523" t="s">
        <v>241</v>
      </c>
      <c r="V4" s="524" t="s">
        <v>242</v>
      </c>
      <c r="W4" s="525" t="s">
        <v>243</v>
      </c>
      <c r="X4" s="523" t="s">
        <v>241</v>
      </c>
      <c r="Y4" s="524" t="s">
        <v>242</v>
      </c>
      <c r="Z4" s="525" t="s">
        <v>243</v>
      </c>
      <c r="AA4" s="523" t="s">
        <v>241</v>
      </c>
      <c r="AB4" s="524" t="s">
        <v>242</v>
      </c>
      <c r="AC4" s="525" t="s">
        <v>243</v>
      </c>
      <c r="AD4" s="523" t="s">
        <v>241</v>
      </c>
      <c r="AE4" s="524" t="s">
        <v>242</v>
      </c>
      <c r="AF4" s="525" t="s">
        <v>243</v>
      </c>
      <c r="AG4" s="523" t="s">
        <v>241</v>
      </c>
      <c r="AH4" s="524" t="s">
        <v>242</v>
      </c>
      <c r="AI4" s="525" t="s">
        <v>243</v>
      </c>
      <c r="AJ4" s="523" t="s">
        <v>241</v>
      </c>
      <c r="AK4" s="524" t="s">
        <v>242</v>
      </c>
      <c r="AL4" s="525" t="s">
        <v>243</v>
      </c>
    </row>
    <row r="6" spans="1:38">
      <c r="A6" s="784" t="s">
        <v>245</v>
      </c>
      <c r="B6" s="526" t="s">
        <v>246</v>
      </c>
      <c r="C6" s="527"/>
      <c r="D6" s="526"/>
      <c r="E6" s="526">
        <f>C6*D6</f>
        <v>0</v>
      </c>
      <c r="F6" s="527">
        <f>C6</f>
        <v>0</v>
      </c>
      <c r="G6" s="526">
        <f>D6*1.1</f>
        <v>0</v>
      </c>
      <c r="H6" s="526">
        <f>F6*G6</f>
        <v>0</v>
      </c>
      <c r="I6" s="527">
        <f>F6</f>
        <v>0</v>
      </c>
      <c r="J6" s="526">
        <f t="shared" ref="J6" si="0">G6*1.1</f>
        <v>0</v>
      </c>
      <c r="K6" s="526">
        <f>I6*J6</f>
        <v>0</v>
      </c>
      <c r="L6" s="527">
        <f>I6</f>
        <v>0</v>
      </c>
      <c r="M6" s="526">
        <f t="shared" ref="M6" si="1">J6*1.1</f>
        <v>0</v>
      </c>
      <c r="N6" s="526">
        <f>L6*M6</f>
        <v>0</v>
      </c>
      <c r="O6" s="527">
        <f>L6</f>
        <v>0</v>
      </c>
      <c r="P6" s="526">
        <f t="shared" ref="P6" si="2">M6*1.1</f>
        <v>0</v>
      </c>
      <c r="Q6" s="526">
        <f>O6*P6</f>
        <v>0</v>
      </c>
      <c r="R6" s="527">
        <f>O6</f>
        <v>0</v>
      </c>
      <c r="S6" s="526">
        <f t="shared" ref="S6" si="3">P6*1.1</f>
        <v>0</v>
      </c>
      <c r="T6" s="526">
        <f>R6*S6</f>
        <v>0</v>
      </c>
      <c r="U6" s="527">
        <f>R6</f>
        <v>0</v>
      </c>
      <c r="V6" s="526">
        <f t="shared" ref="V6" si="4">S6*1.1</f>
        <v>0</v>
      </c>
      <c r="W6" s="526">
        <f>U6*V6</f>
        <v>0</v>
      </c>
      <c r="X6" s="527">
        <f>U6</f>
        <v>0</v>
      </c>
      <c r="Y6" s="526">
        <f t="shared" ref="Y6" si="5">V6*1.1</f>
        <v>0</v>
      </c>
      <c r="Z6" s="526">
        <f>X6*Y6</f>
        <v>0</v>
      </c>
      <c r="AA6" s="527">
        <f>X6</f>
        <v>0</v>
      </c>
      <c r="AB6" s="526">
        <f t="shared" ref="AB6" si="6">Y6*1.1</f>
        <v>0</v>
      </c>
      <c r="AC6" s="526">
        <f>AA6*AB6</f>
        <v>0</v>
      </c>
      <c r="AD6" s="527">
        <f>AA6</f>
        <v>0</v>
      </c>
      <c r="AE6" s="526">
        <f t="shared" ref="AE6" si="7">AB6*1.1</f>
        <v>0</v>
      </c>
      <c r="AF6" s="526">
        <f>AD6*AE6</f>
        <v>0</v>
      </c>
      <c r="AG6" s="527">
        <f>AD6</f>
        <v>0</v>
      </c>
      <c r="AH6" s="526">
        <f t="shared" ref="AH6" si="8">AE6*1.1</f>
        <v>0</v>
      </c>
      <c r="AI6" s="526">
        <f>AG6*AH6</f>
        <v>0</v>
      </c>
      <c r="AJ6" s="527">
        <f>AG6</f>
        <v>0</v>
      </c>
      <c r="AK6" s="526">
        <f t="shared" ref="AK6" si="9">AH6*1.1</f>
        <v>0</v>
      </c>
      <c r="AL6" s="526">
        <f>AJ6*AK6</f>
        <v>0</v>
      </c>
    </row>
    <row r="7" spans="1:38">
      <c r="A7" s="784"/>
      <c r="B7" s="526" t="s">
        <v>248</v>
      </c>
      <c r="C7" s="527"/>
      <c r="D7" s="526"/>
      <c r="E7" s="526">
        <f t="shared" ref="E7:E12" si="10">C7*D7</f>
        <v>0</v>
      </c>
      <c r="F7" s="527">
        <f t="shared" ref="F7:F11" si="11">C7</f>
        <v>0</v>
      </c>
      <c r="G7" s="526">
        <f>D7*1.1</f>
        <v>0</v>
      </c>
      <c r="H7" s="526">
        <f t="shared" ref="H7:H12" si="12">F7*G7</f>
        <v>0</v>
      </c>
      <c r="I7" s="527">
        <f t="shared" ref="I7:I11" si="13">F7</f>
        <v>0</v>
      </c>
      <c r="J7" s="526">
        <f>G7*1.1</f>
        <v>0</v>
      </c>
      <c r="K7" s="526">
        <f>I7*J7</f>
        <v>0</v>
      </c>
      <c r="L7" s="527">
        <f t="shared" ref="L7:L11" si="14">I7</f>
        <v>0</v>
      </c>
      <c r="M7" s="526">
        <f>J7*1.1</f>
        <v>0</v>
      </c>
      <c r="N7" s="526">
        <f>L7*M7</f>
        <v>0</v>
      </c>
      <c r="O7" s="527">
        <f t="shared" ref="O7:O11" si="15">L7</f>
        <v>0</v>
      </c>
      <c r="P7" s="526">
        <f>M7*1.1</f>
        <v>0</v>
      </c>
      <c r="Q7" s="526">
        <f>O7*P7</f>
        <v>0</v>
      </c>
      <c r="R7" s="527">
        <f t="shared" ref="R7:R11" si="16">O7</f>
        <v>0</v>
      </c>
      <c r="S7" s="526">
        <f>P7*1.1</f>
        <v>0</v>
      </c>
      <c r="T7" s="526">
        <f>R7*S7</f>
        <v>0</v>
      </c>
      <c r="U7" s="527">
        <f t="shared" ref="U7:U11" si="17">R7</f>
        <v>0</v>
      </c>
      <c r="V7" s="526">
        <f>S7*1.1</f>
        <v>0</v>
      </c>
      <c r="W7" s="526">
        <f>U7*V7</f>
        <v>0</v>
      </c>
      <c r="X7" s="527">
        <f t="shared" ref="X7:X11" si="18">U7</f>
        <v>0</v>
      </c>
      <c r="Y7" s="526">
        <f>V7*1.1</f>
        <v>0</v>
      </c>
      <c r="Z7" s="526">
        <f>X7*Y7</f>
        <v>0</v>
      </c>
      <c r="AA7" s="527">
        <f t="shared" ref="AA7:AA12" si="19">X7</f>
        <v>0</v>
      </c>
      <c r="AB7" s="526">
        <f>Y7*1.1</f>
        <v>0</v>
      </c>
      <c r="AC7" s="526">
        <f>AA7*AB7</f>
        <v>0</v>
      </c>
      <c r="AD7" s="527">
        <f t="shared" ref="AD7" si="20">AA7</f>
        <v>0</v>
      </c>
      <c r="AE7" s="526">
        <f>AB7*1.1</f>
        <v>0</v>
      </c>
      <c r="AF7" s="526">
        <f>AD7*AE7</f>
        <v>0</v>
      </c>
      <c r="AG7" s="527">
        <f t="shared" ref="AG7" si="21">AD7</f>
        <v>0</v>
      </c>
      <c r="AH7" s="526">
        <f>AE7*1.1</f>
        <v>0</v>
      </c>
      <c r="AI7" s="526">
        <f>AG7*AH7</f>
        <v>0</v>
      </c>
      <c r="AJ7" s="527">
        <f t="shared" ref="AJ7" si="22">AG7</f>
        <v>0</v>
      </c>
      <c r="AK7" s="526">
        <f>AH7*1.1</f>
        <v>0</v>
      </c>
      <c r="AL7" s="526">
        <f>AJ7*AK7</f>
        <v>0</v>
      </c>
    </row>
    <row r="8" spans="1:38">
      <c r="A8" s="784"/>
      <c r="B8" s="526" t="s">
        <v>449</v>
      </c>
      <c r="C8" s="527"/>
      <c r="D8" s="526"/>
      <c r="E8" s="526">
        <f t="shared" si="10"/>
        <v>0</v>
      </c>
      <c r="F8" s="527">
        <f t="shared" si="11"/>
        <v>0</v>
      </c>
      <c r="G8" s="526">
        <f t="shared" ref="G8:G12" si="23">D8*1.1</f>
        <v>0</v>
      </c>
      <c r="H8" s="526">
        <f t="shared" si="12"/>
        <v>0</v>
      </c>
      <c r="I8" s="527">
        <f t="shared" si="13"/>
        <v>0</v>
      </c>
      <c r="J8" s="526">
        <f t="shared" ref="J8:J12" si="24">G8*1.1</f>
        <v>0</v>
      </c>
      <c r="K8" s="526">
        <f t="shared" ref="K8:K12" si="25">I8*J8</f>
        <v>0</v>
      </c>
      <c r="L8" s="527">
        <f t="shared" si="14"/>
        <v>0</v>
      </c>
      <c r="M8" s="526">
        <f t="shared" ref="M8:M12" si="26">J8*1.1</f>
        <v>0</v>
      </c>
      <c r="N8" s="526">
        <f t="shared" ref="N8:N12" si="27">L8*M8</f>
        <v>0</v>
      </c>
      <c r="O8" s="527">
        <f t="shared" si="15"/>
        <v>0</v>
      </c>
      <c r="P8" s="526">
        <f t="shared" ref="P8:P12" si="28">M8*1.1</f>
        <v>0</v>
      </c>
      <c r="Q8" s="526">
        <f t="shared" ref="Q8:Q12" si="29">O8*P8</f>
        <v>0</v>
      </c>
      <c r="R8" s="527">
        <f t="shared" si="16"/>
        <v>0</v>
      </c>
      <c r="S8" s="526">
        <f t="shared" ref="S8:S12" si="30">P8*1.1</f>
        <v>0</v>
      </c>
      <c r="T8" s="526">
        <f t="shared" ref="T8:T12" si="31">R8*S8</f>
        <v>0</v>
      </c>
      <c r="U8" s="527">
        <f t="shared" si="17"/>
        <v>0</v>
      </c>
      <c r="V8" s="526">
        <f t="shared" ref="V8:V12" si="32">S8*1.1</f>
        <v>0</v>
      </c>
      <c r="W8" s="526">
        <f t="shared" ref="W8:W12" si="33">U8*V8</f>
        <v>0</v>
      </c>
      <c r="X8" s="527">
        <f t="shared" si="18"/>
        <v>0</v>
      </c>
      <c r="Y8" s="526">
        <f t="shared" ref="Y8:Y12" si="34">V8*1.1</f>
        <v>0</v>
      </c>
      <c r="Z8" s="526">
        <f t="shared" ref="Z8:Z12" si="35">X8*Y8</f>
        <v>0</v>
      </c>
      <c r="AA8" s="527">
        <f t="shared" si="19"/>
        <v>0</v>
      </c>
      <c r="AB8" s="526">
        <f t="shared" ref="AB8:AB12" si="36">Y8*1.1</f>
        <v>0</v>
      </c>
      <c r="AC8" s="526">
        <f t="shared" ref="AC8:AC12" si="37">AA8*AB8</f>
        <v>0</v>
      </c>
      <c r="AD8" s="566">
        <f>AA8</f>
        <v>0</v>
      </c>
      <c r="AE8" s="526">
        <f t="shared" ref="AE8:AE12" si="38">AB8*1.1</f>
        <v>0</v>
      </c>
      <c r="AF8" s="526">
        <f t="shared" ref="AF8:AF12" si="39">AD8*AE8</f>
        <v>0</v>
      </c>
      <c r="AG8" s="566">
        <f>AD8</f>
        <v>0</v>
      </c>
      <c r="AH8" s="526">
        <f t="shared" ref="AH8:AH12" si="40">AE8*1.1</f>
        <v>0</v>
      </c>
      <c r="AI8" s="526">
        <f t="shared" ref="AI8:AI12" si="41">AG8*AH8</f>
        <v>0</v>
      </c>
      <c r="AJ8" s="566">
        <f>AG8</f>
        <v>0</v>
      </c>
      <c r="AK8" s="526">
        <f t="shared" ref="AK8:AK12" si="42">AH8*1.1</f>
        <v>0</v>
      </c>
      <c r="AL8" s="526">
        <f t="shared" ref="AL8:AL12" si="43">AJ8*AK8</f>
        <v>0</v>
      </c>
    </row>
    <row r="9" spans="1:38">
      <c r="A9" s="784"/>
      <c r="B9" s="526" t="s">
        <v>450</v>
      </c>
      <c r="C9" s="527"/>
      <c r="D9" s="526"/>
      <c r="E9" s="526">
        <f t="shared" si="10"/>
        <v>0</v>
      </c>
      <c r="F9" s="527">
        <f t="shared" si="11"/>
        <v>0</v>
      </c>
      <c r="G9" s="526">
        <f t="shared" si="23"/>
        <v>0</v>
      </c>
      <c r="H9" s="526">
        <f t="shared" si="12"/>
        <v>0</v>
      </c>
      <c r="I9" s="527">
        <f t="shared" si="13"/>
        <v>0</v>
      </c>
      <c r="J9" s="526">
        <f t="shared" si="24"/>
        <v>0</v>
      </c>
      <c r="K9" s="526">
        <f t="shared" si="25"/>
        <v>0</v>
      </c>
      <c r="L9" s="527">
        <f t="shared" si="14"/>
        <v>0</v>
      </c>
      <c r="M9" s="526">
        <f t="shared" si="26"/>
        <v>0</v>
      </c>
      <c r="N9" s="526">
        <f t="shared" si="27"/>
        <v>0</v>
      </c>
      <c r="O9" s="527">
        <f t="shared" si="15"/>
        <v>0</v>
      </c>
      <c r="P9" s="526">
        <f t="shared" si="28"/>
        <v>0</v>
      </c>
      <c r="Q9" s="526">
        <f t="shared" si="29"/>
        <v>0</v>
      </c>
      <c r="R9" s="527">
        <f t="shared" si="16"/>
        <v>0</v>
      </c>
      <c r="S9" s="526">
        <f t="shared" si="30"/>
        <v>0</v>
      </c>
      <c r="T9" s="526">
        <f t="shared" si="31"/>
        <v>0</v>
      </c>
      <c r="U9" s="527">
        <f t="shared" si="17"/>
        <v>0</v>
      </c>
      <c r="V9" s="526">
        <f t="shared" si="32"/>
        <v>0</v>
      </c>
      <c r="W9" s="526">
        <f t="shared" si="33"/>
        <v>0</v>
      </c>
      <c r="X9" s="527">
        <f t="shared" si="18"/>
        <v>0</v>
      </c>
      <c r="Y9" s="526">
        <f t="shared" si="34"/>
        <v>0</v>
      </c>
      <c r="Z9" s="526">
        <f t="shared" si="35"/>
        <v>0</v>
      </c>
      <c r="AA9" s="527">
        <f t="shared" si="19"/>
        <v>0</v>
      </c>
      <c r="AB9" s="526">
        <f t="shared" si="36"/>
        <v>0</v>
      </c>
      <c r="AC9" s="526">
        <f t="shared" si="37"/>
        <v>0</v>
      </c>
      <c r="AD9" s="566">
        <f t="shared" ref="AD9:AD12" si="44">AA9</f>
        <v>0</v>
      </c>
      <c r="AE9" s="526">
        <f t="shared" si="38"/>
        <v>0</v>
      </c>
      <c r="AF9" s="526">
        <f t="shared" si="39"/>
        <v>0</v>
      </c>
      <c r="AG9" s="566">
        <f t="shared" ref="AG9:AG12" si="45">AD9</f>
        <v>0</v>
      </c>
      <c r="AH9" s="526">
        <f t="shared" si="40"/>
        <v>0</v>
      </c>
      <c r="AI9" s="526">
        <f t="shared" si="41"/>
        <v>0</v>
      </c>
      <c r="AJ9" s="566">
        <f t="shared" ref="AJ9:AJ12" si="46">AG9</f>
        <v>0</v>
      </c>
      <c r="AK9" s="526">
        <f t="shared" si="42"/>
        <v>0</v>
      </c>
      <c r="AL9" s="526">
        <f t="shared" si="43"/>
        <v>0</v>
      </c>
    </row>
    <row r="10" spans="1:38">
      <c r="A10" s="784"/>
      <c r="B10" s="526" t="s">
        <v>451</v>
      </c>
      <c r="C10" s="527"/>
      <c r="D10" s="526"/>
      <c r="E10" s="526">
        <f t="shared" si="10"/>
        <v>0</v>
      </c>
      <c r="F10" s="527">
        <f t="shared" si="11"/>
        <v>0</v>
      </c>
      <c r="G10" s="526">
        <f t="shared" si="23"/>
        <v>0</v>
      </c>
      <c r="H10" s="526">
        <f t="shared" si="12"/>
        <v>0</v>
      </c>
      <c r="I10" s="527">
        <f t="shared" si="13"/>
        <v>0</v>
      </c>
      <c r="J10" s="526">
        <f t="shared" si="24"/>
        <v>0</v>
      </c>
      <c r="K10" s="526">
        <f t="shared" si="25"/>
        <v>0</v>
      </c>
      <c r="L10" s="527">
        <f t="shared" si="14"/>
        <v>0</v>
      </c>
      <c r="M10" s="526">
        <f t="shared" si="26"/>
        <v>0</v>
      </c>
      <c r="N10" s="526">
        <f t="shared" si="27"/>
        <v>0</v>
      </c>
      <c r="O10" s="527">
        <f t="shared" si="15"/>
        <v>0</v>
      </c>
      <c r="P10" s="526">
        <f t="shared" si="28"/>
        <v>0</v>
      </c>
      <c r="Q10" s="526">
        <f t="shared" si="29"/>
        <v>0</v>
      </c>
      <c r="R10" s="527">
        <f t="shared" si="16"/>
        <v>0</v>
      </c>
      <c r="S10" s="526">
        <f t="shared" si="30"/>
        <v>0</v>
      </c>
      <c r="T10" s="526">
        <f t="shared" si="31"/>
        <v>0</v>
      </c>
      <c r="U10" s="527">
        <f t="shared" si="17"/>
        <v>0</v>
      </c>
      <c r="V10" s="526">
        <f t="shared" si="32"/>
        <v>0</v>
      </c>
      <c r="W10" s="526">
        <f t="shared" si="33"/>
        <v>0</v>
      </c>
      <c r="X10" s="527">
        <f t="shared" si="18"/>
        <v>0</v>
      </c>
      <c r="Y10" s="526">
        <f t="shared" si="34"/>
        <v>0</v>
      </c>
      <c r="Z10" s="526">
        <f t="shared" si="35"/>
        <v>0</v>
      </c>
      <c r="AA10" s="527">
        <f t="shared" si="19"/>
        <v>0</v>
      </c>
      <c r="AB10" s="526">
        <f t="shared" si="36"/>
        <v>0</v>
      </c>
      <c r="AC10" s="526">
        <f t="shared" si="37"/>
        <v>0</v>
      </c>
      <c r="AD10" s="527">
        <f t="shared" si="44"/>
        <v>0</v>
      </c>
      <c r="AE10" s="526">
        <f t="shared" si="38"/>
        <v>0</v>
      </c>
      <c r="AF10" s="526">
        <f t="shared" si="39"/>
        <v>0</v>
      </c>
      <c r="AG10" s="527">
        <f t="shared" si="45"/>
        <v>0</v>
      </c>
      <c r="AH10" s="526">
        <f t="shared" si="40"/>
        <v>0</v>
      </c>
      <c r="AI10" s="526">
        <f t="shared" si="41"/>
        <v>0</v>
      </c>
      <c r="AJ10" s="527">
        <f t="shared" si="46"/>
        <v>0</v>
      </c>
      <c r="AK10" s="526">
        <f t="shared" si="42"/>
        <v>0</v>
      </c>
      <c r="AL10" s="526">
        <f t="shared" si="43"/>
        <v>0</v>
      </c>
    </row>
    <row r="11" spans="1:38">
      <c r="A11" s="784"/>
      <c r="B11" s="526" t="s">
        <v>452</v>
      </c>
      <c r="C11" s="527"/>
      <c r="D11" s="526"/>
      <c r="E11" s="526">
        <f t="shared" si="10"/>
        <v>0</v>
      </c>
      <c r="F11" s="527">
        <f t="shared" si="11"/>
        <v>0</v>
      </c>
      <c r="G11" s="526">
        <f t="shared" si="23"/>
        <v>0</v>
      </c>
      <c r="H11" s="526">
        <f t="shared" si="12"/>
        <v>0</v>
      </c>
      <c r="I11" s="527">
        <f t="shared" si="13"/>
        <v>0</v>
      </c>
      <c r="J11" s="526">
        <f t="shared" si="24"/>
        <v>0</v>
      </c>
      <c r="K11" s="526">
        <f t="shared" si="25"/>
        <v>0</v>
      </c>
      <c r="L11" s="527">
        <f t="shared" si="14"/>
        <v>0</v>
      </c>
      <c r="M11" s="526">
        <f t="shared" si="26"/>
        <v>0</v>
      </c>
      <c r="N11" s="526">
        <f t="shared" si="27"/>
        <v>0</v>
      </c>
      <c r="O11" s="527">
        <f t="shared" si="15"/>
        <v>0</v>
      </c>
      <c r="P11" s="526">
        <f t="shared" si="28"/>
        <v>0</v>
      </c>
      <c r="Q11" s="526">
        <f t="shared" si="29"/>
        <v>0</v>
      </c>
      <c r="R11" s="527">
        <f t="shared" si="16"/>
        <v>0</v>
      </c>
      <c r="S11" s="526">
        <f t="shared" si="30"/>
        <v>0</v>
      </c>
      <c r="T11" s="526">
        <f t="shared" si="31"/>
        <v>0</v>
      </c>
      <c r="U11" s="527">
        <f t="shared" si="17"/>
        <v>0</v>
      </c>
      <c r="V11" s="526">
        <f t="shared" si="32"/>
        <v>0</v>
      </c>
      <c r="W11" s="526">
        <f t="shared" si="33"/>
        <v>0</v>
      </c>
      <c r="X11" s="527">
        <f t="shared" si="18"/>
        <v>0</v>
      </c>
      <c r="Y11" s="526">
        <f t="shared" si="34"/>
        <v>0</v>
      </c>
      <c r="Z11" s="526">
        <f t="shared" si="35"/>
        <v>0</v>
      </c>
      <c r="AA11" s="527">
        <f t="shared" si="19"/>
        <v>0</v>
      </c>
      <c r="AB11" s="526">
        <f t="shared" si="36"/>
        <v>0</v>
      </c>
      <c r="AC11" s="526">
        <f t="shared" si="37"/>
        <v>0</v>
      </c>
      <c r="AD11" s="566">
        <f t="shared" si="44"/>
        <v>0</v>
      </c>
      <c r="AE11" s="526">
        <f t="shared" si="38"/>
        <v>0</v>
      </c>
      <c r="AF11" s="526">
        <f t="shared" si="39"/>
        <v>0</v>
      </c>
      <c r="AG11" s="566">
        <f t="shared" si="45"/>
        <v>0</v>
      </c>
      <c r="AH11" s="526">
        <f t="shared" si="40"/>
        <v>0</v>
      </c>
      <c r="AI11" s="526">
        <f t="shared" si="41"/>
        <v>0</v>
      </c>
      <c r="AJ11" s="566">
        <f t="shared" si="46"/>
        <v>0</v>
      </c>
      <c r="AK11" s="526">
        <f t="shared" si="42"/>
        <v>0</v>
      </c>
      <c r="AL11" s="526">
        <f t="shared" si="43"/>
        <v>0</v>
      </c>
    </row>
    <row r="12" spans="1:38">
      <c r="A12" s="784"/>
      <c r="B12" s="526" t="s">
        <v>453</v>
      </c>
      <c r="C12" s="527"/>
      <c r="D12" s="526"/>
      <c r="E12" s="526">
        <f t="shared" si="10"/>
        <v>0</v>
      </c>
      <c r="F12" s="527"/>
      <c r="G12" s="526">
        <f t="shared" si="23"/>
        <v>0</v>
      </c>
      <c r="H12" s="526">
        <f t="shared" si="12"/>
        <v>0</v>
      </c>
      <c r="I12" s="527"/>
      <c r="J12" s="526">
        <f t="shared" si="24"/>
        <v>0</v>
      </c>
      <c r="K12" s="526">
        <f t="shared" si="25"/>
        <v>0</v>
      </c>
      <c r="L12" s="527"/>
      <c r="M12" s="526">
        <f t="shared" si="26"/>
        <v>0</v>
      </c>
      <c r="N12" s="526">
        <f t="shared" si="27"/>
        <v>0</v>
      </c>
      <c r="O12" s="527"/>
      <c r="P12" s="526">
        <f t="shared" si="28"/>
        <v>0</v>
      </c>
      <c r="Q12" s="526">
        <f t="shared" si="29"/>
        <v>0</v>
      </c>
      <c r="R12" s="527"/>
      <c r="S12" s="526">
        <f t="shared" si="30"/>
        <v>0</v>
      </c>
      <c r="T12" s="526">
        <f t="shared" si="31"/>
        <v>0</v>
      </c>
      <c r="U12" s="566">
        <f t="shared" ref="U12" si="47">R12</f>
        <v>0</v>
      </c>
      <c r="V12" s="526">
        <f t="shared" si="32"/>
        <v>0</v>
      </c>
      <c r="W12" s="526">
        <f t="shared" si="33"/>
        <v>0</v>
      </c>
      <c r="X12" s="566">
        <f t="shared" ref="X12" si="48">U12</f>
        <v>0</v>
      </c>
      <c r="Y12" s="526">
        <f t="shared" si="34"/>
        <v>0</v>
      </c>
      <c r="Z12" s="526">
        <f t="shared" si="35"/>
        <v>0</v>
      </c>
      <c r="AA12" s="566">
        <f t="shared" si="19"/>
        <v>0</v>
      </c>
      <c r="AB12" s="526">
        <f t="shared" si="36"/>
        <v>0</v>
      </c>
      <c r="AC12" s="526">
        <f t="shared" si="37"/>
        <v>0</v>
      </c>
      <c r="AD12" s="566">
        <f t="shared" si="44"/>
        <v>0</v>
      </c>
      <c r="AE12" s="526">
        <f t="shared" si="38"/>
        <v>0</v>
      </c>
      <c r="AF12" s="526">
        <f t="shared" si="39"/>
        <v>0</v>
      </c>
      <c r="AG12" s="566">
        <f t="shared" si="45"/>
        <v>0</v>
      </c>
      <c r="AH12" s="526">
        <f t="shared" si="40"/>
        <v>0</v>
      </c>
      <c r="AI12" s="526">
        <f t="shared" si="41"/>
        <v>0</v>
      </c>
      <c r="AJ12" s="566">
        <f t="shared" si="46"/>
        <v>0</v>
      </c>
      <c r="AK12" s="526">
        <f t="shared" si="42"/>
        <v>0</v>
      </c>
      <c r="AL12" s="526">
        <f t="shared" si="43"/>
        <v>0</v>
      </c>
    </row>
    <row r="13" spans="1:38">
      <c r="A13" s="784"/>
      <c r="B13" s="528" t="s">
        <v>454</v>
      </c>
      <c r="C13" s="529"/>
      <c r="D13" s="528"/>
      <c r="E13" s="528">
        <f>SUM(E6:E12)</f>
        <v>0</v>
      </c>
      <c r="F13" s="529"/>
      <c r="G13" s="528"/>
      <c r="H13" s="528">
        <f>SUM(H6:H12)</f>
        <v>0</v>
      </c>
      <c r="I13" s="529"/>
      <c r="J13" s="528"/>
      <c r="K13" s="528">
        <f>SUM(K6:K12)</f>
        <v>0</v>
      </c>
      <c r="L13" s="529"/>
      <c r="M13" s="528"/>
      <c r="N13" s="528">
        <f>SUM(N6:N12)</f>
        <v>0</v>
      </c>
      <c r="O13" s="529"/>
      <c r="P13" s="528"/>
      <c r="Q13" s="528">
        <f>SUM(Q6:Q12)</f>
        <v>0</v>
      </c>
      <c r="R13" s="529"/>
      <c r="S13" s="528"/>
      <c r="T13" s="528">
        <f>SUM(T6:T12)</f>
        <v>0</v>
      </c>
      <c r="U13" s="529"/>
      <c r="V13" s="528"/>
      <c r="W13" s="528">
        <f>SUM(W6:W12)</f>
        <v>0</v>
      </c>
      <c r="X13" s="529"/>
      <c r="Y13" s="528"/>
      <c r="Z13" s="528">
        <f>SUM(Z6:Z12)</f>
        <v>0</v>
      </c>
      <c r="AA13" s="529"/>
      <c r="AB13" s="528"/>
      <c r="AC13" s="528">
        <f>SUM(AC6:AC12)</f>
        <v>0</v>
      </c>
      <c r="AD13" s="529"/>
      <c r="AE13" s="528"/>
      <c r="AF13" s="528">
        <f>SUM(AF6:AF12)</f>
        <v>0</v>
      </c>
      <c r="AG13" s="529"/>
      <c r="AH13" s="528"/>
      <c r="AI13" s="528">
        <f>SUM(AI6:AI12)</f>
        <v>0</v>
      </c>
      <c r="AJ13" s="529"/>
      <c r="AK13" s="528"/>
      <c r="AL13" s="528">
        <f>SUM(AL6:AL12)</f>
        <v>0</v>
      </c>
    </row>
    <row r="14" spans="1:38">
      <c r="A14" s="785"/>
      <c r="B14" s="785"/>
      <c r="C14" s="785"/>
      <c r="D14" s="785"/>
      <c r="E14" s="785"/>
      <c r="F14" s="785"/>
      <c r="G14" s="785"/>
      <c r="H14" s="785"/>
      <c r="I14" s="785"/>
      <c r="J14" s="785"/>
      <c r="K14" s="785"/>
      <c r="L14" s="785"/>
      <c r="M14" s="785"/>
      <c r="N14" s="785"/>
      <c r="O14" s="785"/>
      <c r="P14" s="785"/>
      <c r="Q14" s="785"/>
      <c r="R14" s="785"/>
      <c r="S14" s="785"/>
      <c r="T14" s="785"/>
      <c r="U14" s="785"/>
      <c r="V14" s="785"/>
      <c r="W14" s="785"/>
      <c r="X14" s="785"/>
      <c r="Y14" s="785"/>
      <c r="Z14" s="785"/>
      <c r="AA14" s="785"/>
      <c r="AB14" s="785"/>
      <c r="AC14" s="785"/>
      <c r="AD14" s="785"/>
      <c r="AE14" s="785"/>
      <c r="AF14" s="785"/>
      <c r="AG14" s="785"/>
      <c r="AH14" s="785"/>
      <c r="AI14" s="785"/>
      <c r="AJ14" s="785"/>
      <c r="AK14" s="785"/>
      <c r="AL14" s="786"/>
    </row>
    <row r="15" spans="1:38">
      <c r="A15" s="784" t="s">
        <v>249</v>
      </c>
      <c r="B15" s="526" t="s">
        <v>244</v>
      </c>
      <c r="C15" s="527"/>
      <c r="D15" s="648"/>
      <c r="E15" s="648">
        <f t="shared" ref="E15:E21" si="49">C15*D15</f>
        <v>0</v>
      </c>
      <c r="F15" s="527">
        <f>C15</f>
        <v>0</v>
      </c>
      <c r="G15" s="526">
        <f>D15*1.1</f>
        <v>0</v>
      </c>
      <c r="H15" s="526">
        <f t="shared" ref="H15:H21" si="50">F15*G15</f>
        <v>0</v>
      </c>
      <c r="I15" s="527">
        <f>F15</f>
        <v>0</v>
      </c>
      <c r="J15" s="526">
        <f>G15*1.1</f>
        <v>0</v>
      </c>
      <c r="K15" s="526">
        <f t="shared" ref="K15:K21" si="51">I15*J15</f>
        <v>0</v>
      </c>
      <c r="L15" s="527">
        <f>I15</f>
        <v>0</v>
      </c>
      <c r="M15" s="526">
        <f>J15*1.1</f>
        <v>0</v>
      </c>
      <c r="N15" s="526">
        <f t="shared" ref="N15:N21" si="52">L15*M15</f>
        <v>0</v>
      </c>
      <c r="O15" s="527">
        <f>L15</f>
        <v>0</v>
      </c>
      <c r="P15" s="526">
        <f>M15*1.1</f>
        <v>0</v>
      </c>
      <c r="Q15" s="526">
        <f t="shared" ref="Q15:Q21" si="53">O15*P15</f>
        <v>0</v>
      </c>
      <c r="R15" s="527">
        <f>O15</f>
        <v>0</v>
      </c>
      <c r="S15" s="526">
        <f>P15*1.1</f>
        <v>0</v>
      </c>
      <c r="T15" s="526">
        <f t="shared" ref="T15:T21" si="54">R15*S15</f>
        <v>0</v>
      </c>
      <c r="U15" s="527">
        <f>R15</f>
        <v>0</v>
      </c>
      <c r="V15" s="526">
        <f>S15*1.1</f>
        <v>0</v>
      </c>
      <c r="W15" s="526">
        <f t="shared" ref="W15:W21" si="55">U15*V15</f>
        <v>0</v>
      </c>
      <c r="X15" s="527">
        <f>U15</f>
        <v>0</v>
      </c>
      <c r="Y15" s="526">
        <f>V15*1.1</f>
        <v>0</v>
      </c>
      <c r="Z15" s="526">
        <f t="shared" ref="Z15:Z21" si="56">X15*Y15</f>
        <v>0</v>
      </c>
      <c r="AA15" s="527">
        <f>X15</f>
        <v>0</v>
      </c>
      <c r="AB15" s="526">
        <f>Y15*1.1</f>
        <v>0</v>
      </c>
      <c r="AC15" s="526">
        <f t="shared" ref="AC15:AC21" si="57">AA15*AB15</f>
        <v>0</v>
      </c>
      <c r="AD15" s="527">
        <f>AA15</f>
        <v>0</v>
      </c>
      <c r="AE15" s="526">
        <f>AB15*1.1</f>
        <v>0</v>
      </c>
      <c r="AF15" s="526">
        <f t="shared" ref="AF15:AF21" si="58">AD15*AE15</f>
        <v>0</v>
      </c>
      <c r="AG15" s="527">
        <f>AD15</f>
        <v>0</v>
      </c>
      <c r="AH15" s="526">
        <f>AE15*1.1</f>
        <v>0</v>
      </c>
      <c r="AI15" s="526">
        <f t="shared" ref="AI15:AI21" si="59">AG15*AH15</f>
        <v>0</v>
      </c>
      <c r="AJ15" s="527">
        <f>AG15</f>
        <v>0</v>
      </c>
      <c r="AK15" s="526">
        <f>AH15*1.1</f>
        <v>0</v>
      </c>
      <c r="AL15" s="526">
        <f t="shared" ref="AL15:AL21" si="60">AJ15*AK15</f>
        <v>0</v>
      </c>
    </row>
    <row r="16" spans="1:38">
      <c r="A16" s="784"/>
      <c r="B16" s="526" t="s">
        <v>247</v>
      </c>
      <c r="C16" s="527"/>
      <c r="D16" s="648"/>
      <c r="E16" s="648">
        <f t="shared" si="49"/>
        <v>0</v>
      </c>
      <c r="F16" s="527">
        <f t="shared" ref="F16:F21" si="61">C16</f>
        <v>0</v>
      </c>
      <c r="G16" s="526">
        <f>D16*1.1</f>
        <v>0</v>
      </c>
      <c r="H16" s="526">
        <f t="shared" si="50"/>
        <v>0</v>
      </c>
      <c r="I16" s="527">
        <f t="shared" ref="I16:I21" si="62">F16</f>
        <v>0</v>
      </c>
      <c r="J16" s="526">
        <f>G16*1.1</f>
        <v>0</v>
      </c>
      <c r="K16" s="526">
        <f t="shared" si="51"/>
        <v>0</v>
      </c>
      <c r="L16" s="527">
        <f t="shared" ref="L16:L21" si="63">I16</f>
        <v>0</v>
      </c>
      <c r="M16" s="526">
        <f>J16*1.1</f>
        <v>0</v>
      </c>
      <c r="N16" s="526">
        <f t="shared" si="52"/>
        <v>0</v>
      </c>
      <c r="O16" s="527">
        <f t="shared" ref="O16:O21" si="64">L16</f>
        <v>0</v>
      </c>
      <c r="P16" s="526">
        <f>M16*1.1</f>
        <v>0</v>
      </c>
      <c r="Q16" s="526">
        <f t="shared" si="53"/>
        <v>0</v>
      </c>
      <c r="R16" s="527">
        <f t="shared" ref="R16:R21" si="65">O16</f>
        <v>0</v>
      </c>
      <c r="S16" s="526">
        <f>P16*1.1</f>
        <v>0</v>
      </c>
      <c r="T16" s="526">
        <f t="shared" si="54"/>
        <v>0</v>
      </c>
      <c r="U16" s="527">
        <f t="shared" ref="U16:U21" si="66">R16</f>
        <v>0</v>
      </c>
      <c r="V16" s="526">
        <f>S16*1.1</f>
        <v>0</v>
      </c>
      <c r="W16" s="526">
        <f t="shared" si="55"/>
        <v>0</v>
      </c>
      <c r="X16" s="527">
        <f t="shared" ref="X16:X21" si="67">U16</f>
        <v>0</v>
      </c>
      <c r="Y16" s="526">
        <f>V16*1.1</f>
        <v>0</v>
      </c>
      <c r="Z16" s="526">
        <f t="shared" si="56"/>
        <v>0</v>
      </c>
      <c r="AA16" s="527">
        <f t="shared" ref="AA16:AA21" si="68">X16</f>
        <v>0</v>
      </c>
      <c r="AB16" s="526">
        <f>Y16*1.1</f>
        <v>0</v>
      </c>
      <c r="AC16" s="526">
        <f t="shared" si="57"/>
        <v>0</v>
      </c>
      <c r="AD16" s="527">
        <f t="shared" ref="AD16:AD21" si="69">AA16</f>
        <v>0</v>
      </c>
      <c r="AE16" s="526">
        <f>AB16*1.1</f>
        <v>0</v>
      </c>
      <c r="AF16" s="526">
        <f t="shared" si="58"/>
        <v>0</v>
      </c>
      <c r="AG16" s="527">
        <f t="shared" ref="AG16:AG21" si="70">AD16</f>
        <v>0</v>
      </c>
      <c r="AH16" s="526">
        <f>AE16*1.1</f>
        <v>0</v>
      </c>
      <c r="AI16" s="526">
        <f t="shared" si="59"/>
        <v>0</v>
      </c>
      <c r="AJ16" s="527">
        <f t="shared" ref="AJ16:AJ21" si="71">AG16</f>
        <v>0</v>
      </c>
      <c r="AK16" s="526">
        <f>AH16*1.1</f>
        <v>0</v>
      </c>
      <c r="AL16" s="526">
        <f t="shared" si="60"/>
        <v>0</v>
      </c>
    </row>
    <row r="17" spans="1:38">
      <c r="A17" s="784"/>
      <c r="B17" s="526" t="s">
        <v>449</v>
      </c>
      <c r="C17" s="526"/>
      <c r="D17" s="648"/>
      <c r="E17" s="648">
        <f t="shared" si="49"/>
        <v>0</v>
      </c>
      <c r="F17" s="527">
        <f t="shared" si="61"/>
        <v>0</v>
      </c>
      <c r="G17" s="526">
        <f t="shared" ref="G17:G21" si="72">D17*1.1</f>
        <v>0</v>
      </c>
      <c r="H17" s="526">
        <f t="shared" si="50"/>
        <v>0</v>
      </c>
      <c r="I17" s="527">
        <f t="shared" si="62"/>
        <v>0</v>
      </c>
      <c r="J17" s="526">
        <f t="shared" ref="J17:J21" si="73">G17*1.1</f>
        <v>0</v>
      </c>
      <c r="K17" s="526">
        <f t="shared" si="51"/>
        <v>0</v>
      </c>
      <c r="L17" s="527">
        <f t="shared" si="63"/>
        <v>0</v>
      </c>
      <c r="M17" s="526">
        <f t="shared" ref="M17:M21" si="74">J17*1.1</f>
        <v>0</v>
      </c>
      <c r="N17" s="526">
        <f t="shared" si="52"/>
        <v>0</v>
      </c>
      <c r="O17" s="527">
        <f t="shared" si="64"/>
        <v>0</v>
      </c>
      <c r="P17" s="526">
        <f t="shared" ref="P17:P21" si="75">M17*1.1</f>
        <v>0</v>
      </c>
      <c r="Q17" s="526">
        <f t="shared" si="53"/>
        <v>0</v>
      </c>
      <c r="R17" s="527">
        <f t="shared" si="65"/>
        <v>0</v>
      </c>
      <c r="S17" s="526">
        <f t="shared" ref="S17:S21" si="76">P17*1.1</f>
        <v>0</v>
      </c>
      <c r="T17" s="526">
        <f t="shared" si="54"/>
        <v>0</v>
      </c>
      <c r="U17" s="527">
        <f t="shared" si="66"/>
        <v>0</v>
      </c>
      <c r="V17" s="526">
        <f t="shared" ref="V17:V21" si="77">S17*1.1</f>
        <v>0</v>
      </c>
      <c r="W17" s="526">
        <f t="shared" si="55"/>
        <v>0</v>
      </c>
      <c r="X17" s="527">
        <f t="shared" si="67"/>
        <v>0</v>
      </c>
      <c r="Y17" s="526">
        <f t="shared" ref="Y17:Y21" si="78">V17*1.1</f>
        <v>0</v>
      </c>
      <c r="Z17" s="526">
        <f t="shared" si="56"/>
        <v>0</v>
      </c>
      <c r="AA17" s="527">
        <f t="shared" si="68"/>
        <v>0</v>
      </c>
      <c r="AB17" s="526">
        <f t="shared" ref="AB17:AB21" si="79">Y17*1.1</f>
        <v>0</v>
      </c>
      <c r="AC17" s="526">
        <f t="shared" si="57"/>
        <v>0</v>
      </c>
      <c r="AD17" s="527">
        <f t="shared" si="69"/>
        <v>0</v>
      </c>
      <c r="AE17" s="526">
        <f t="shared" ref="AE17:AE21" si="80">AB17*1.1</f>
        <v>0</v>
      </c>
      <c r="AF17" s="526">
        <f t="shared" si="58"/>
        <v>0</v>
      </c>
      <c r="AG17" s="527">
        <f t="shared" si="70"/>
        <v>0</v>
      </c>
      <c r="AH17" s="526">
        <f t="shared" ref="AH17:AH21" si="81">AE17*1.1</f>
        <v>0</v>
      </c>
      <c r="AI17" s="526">
        <f t="shared" si="59"/>
        <v>0</v>
      </c>
      <c r="AJ17" s="527">
        <f t="shared" si="71"/>
        <v>0</v>
      </c>
      <c r="AK17" s="526">
        <f t="shared" ref="AK17:AK21" si="82">AH17*1.1</f>
        <v>0</v>
      </c>
      <c r="AL17" s="526">
        <f t="shared" si="60"/>
        <v>0</v>
      </c>
    </row>
    <row r="18" spans="1:38">
      <c r="A18" s="784"/>
      <c r="B18" s="526" t="s">
        <v>450</v>
      </c>
      <c r="C18" s="526"/>
      <c r="D18" s="648"/>
      <c r="E18" s="648">
        <f t="shared" si="49"/>
        <v>0</v>
      </c>
      <c r="F18" s="527">
        <f t="shared" si="61"/>
        <v>0</v>
      </c>
      <c r="G18" s="526">
        <f t="shared" si="72"/>
        <v>0</v>
      </c>
      <c r="H18" s="526">
        <f t="shared" si="50"/>
        <v>0</v>
      </c>
      <c r="I18" s="527">
        <f t="shared" si="62"/>
        <v>0</v>
      </c>
      <c r="J18" s="526">
        <f t="shared" si="73"/>
        <v>0</v>
      </c>
      <c r="K18" s="526">
        <f t="shared" si="51"/>
        <v>0</v>
      </c>
      <c r="L18" s="527">
        <f t="shared" si="63"/>
        <v>0</v>
      </c>
      <c r="M18" s="526">
        <f t="shared" si="74"/>
        <v>0</v>
      </c>
      <c r="N18" s="526">
        <f t="shared" si="52"/>
        <v>0</v>
      </c>
      <c r="O18" s="527">
        <f t="shared" si="64"/>
        <v>0</v>
      </c>
      <c r="P18" s="526">
        <f t="shared" si="75"/>
        <v>0</v>
      </c>
      <c r="Q18" s="526">
        <f t="shared" si="53"/>
        <v>0</v>
      </c>
      <c r="R18" s="527">
        <f t="shared" si="65"/>
        <v>0</v>
      </c>
      <c r="S18" s="526">
        <f t="shared" si="76"/>
        <v>0</v>
      </c>
      <c r="T18" s="526">
        <f t="shared" si="54"/>
        <v>0</v>
      </c>
      <c r="U18" s="527">
        <f t="shared" si="66"/>
        <v>0</v>
      </c>
      <c r="V18" s="526">
        <f t="shared" si="77"/>
        <v>0</v>
      </c>
      <c r="W18" s="526">
        <f t="shared" si="55"/>
        <v>0</v>
      </c>
      <c r="X18" s="527">
        <f t="shared" si="67"/>
        <v>0</v>
      </c>
      <c r="Y18" s="526">
        <f t="shared" si="78"/>
        <v>0</v>
      </c>
      <c r="Z18" s="526">
        <f t="shared" si="56"/>
        <v>0</v>
      </c>
      <c r="AA18" s="527">
        <f t="shared" si="68"/>
        <v>0</v>
      </c>
      <c r="AB18" s="526">
        <f t="shared" si="79"/>
        <v>0</v>
      </c>
      <c r="AC18" s="526">
        <f t="shared" si="57"/>
        <v>0</v>
      </c>
      <c r="AD18" s="527">
        <f t="shared" si="69"/>
        <v>0</v>
      </c>
      <c r="AE18" s="526">
        <f t="shared" si="80"/>
        <v>0</v>
      </c>
      <c r="AF18" s="526">
        <f t="shared" si="58"/>
        <v>0</v>
      </c>
      <c r="AG18" s="527">
        <f t="shared" si="70"/>
        <v>0</v>
      </c>
      <c r="AH18" s="526">
        <f t="shared" si="81"/>
        <v>0</v>
      </c>
      <c r="AI18" s="526">
        <f t="shared" si="59"/>
        <v>0</v>
      </c>
      <c r="AJ18" s="527">
        <f t="shared" si="71"/>
        <v>0</v>
      </c>
      <c r="AK18" s="526">
        <f t="shared" si="82"/>
        <v>0</v>
      </c>
      <c r="AL18" s="526">
        <f t="shared" si="60"/>
        <v>0</v>
      </c>
    </row>
    <row r="19" spans="1:38">
      <c r="A19" s="784"/>
      <c r="B19" s="526" t="s">
        <v>451</v>
      </c>
      <c r="C19" s="526"/>
      <c r="D19" s="648"/>
      <c r="E19" s="648">
        <f t="shared" si="49"/>
        <v>0</v>
      </c>
      <c r="F19" s="527">
        <f t="shared" si="61"/>
        <v>0</v>
      </c>
      <c r="G19" s="526">
        <f t="shared" si="72"/>
        <v>0</v>
      </c>
      <c r="H19" s="526">
        <f t="shared" si="50"/>
        <v>0</v>
      </c>
      <c r="I19" s="527">
        <f t="shared" si="62"/>
        <v>0</v>
      </c>
      <c r="J19" s="526">
        <f t="shared" si="73"/>
        <v>0</v>
      </c>
      <c r="K19" s="526">
        <f t="shared" si="51"/>
        <v>0</v>
      </c>
      <c r="L19" s="527">
        <f t="shared" si="63"/>
        <v>0</v>
      </c>
      <c r="M19" s="526">
        <f t="shared" si="74"/>
        <v>0</v>
      </c>
      <c r="N19" s="526">
        <f t="shared" si="52"/>
        <v>0</v>
      </c>
      <c r="O19" s="527">
        <f t="shared" si="64"/>
        <v>0</v>
      </c>
      <c r="P19" s="526">
        <f t="shared" si="75"/>
        <v>0</v>
      </c>
      <c r="Q19" s="526">
        <f t="shared" si="53"/>
        <v>0</v>
      </c>
      <c r="R19" s="527">
        <f t="shared" si="65"/>
        <v>0</v>
      </c>
      <c r="S19" s="526">
        <f t="shared" si="76"/>
        <v>0</v>
      </c>
      <c r="T19" s="526">
        <f t="shared" si="54"/>
        <v>0</v>
      </c>
      <c r="U19" s="527">
        <f t="shared" si="66"/>
        <v>0</v>
      </c>
      <c r="V19" s="526">
        <f t="shared" si="77"/>
        <v>0</v>
      </c>
      <c r="W19" s="526">
        <f t="shared" si="55"/>
        <v>0</v>
      </c>
      <c r="X19" s="527">
        <f t="shared" si="67"/>
        <v>0</v>
      </c>
      <c r="Y19" s="526">
        <f t="shared" si="78"/>
        <v>0</v>
      </c>
      <c r="Z19" s="526">
        <f t="shared" si="56"/>
        <v>0</v>
      </c>
      <c r="AA19" s="527">
        <f t="shared" si="68"/>
        <v>0</v>
      </c>
      <c r="AB19" s="526">
        <f t="shared" si="79"/>
        <v>0</v>
      </c>
      <c r="AC19" s="526">
        <f t="shared" si="57"/>
        <v>0</v>
      </c>
      <c r="AD19" s="527">
        <f t="shared" si="69"/>
        <v>0</v>
      </c>
      <c r="AE19" s="526">
        <f t="shared" si="80"/>
        <v>0</v>
      </c>
      <c r="AF19" s="526">
        <f t="shared" si="58"/>
        <v>0</v>
      </c>
      <c r="AG19" s="527">
        <f t="shared" si="70"/>
        <v>0</v>
      </c>
      <c r="AH19" s="526">
        <f t="shared" si="81"/>
        <v>0</v>
      </c>
      <c r="AI19" s="526">
        <f t="shared" si="59"/>
        <v>0</v>
      </c>
      <c r="AJ19" s="527">
        <f t="shared" si="71"/>
        <v>0</v>
      </c>
      <c r="AK19" s="526">
        <f t="shared" si="82"/>
        <v>0</v>
      </c>
      <c r="AL19" s="526">
        <f t="shared" si="60"/>
        <v>0</v>
      </c>
    </row>
    <row r="20" spans="1:38">
      <c r="A20" s="784"/>
      <c r="B20" s="526" t="s">
        <v>452</v>
      </c>
      <c r="C20" s="526"/>
      <c r="D20" s="648"/>
      <c r="E20" s="648">
        <f t="shared" si="49"/>
        <v>0</v>
      </c>
      <c r="F20" s="527">
        <f t="shared" si="61"/>
        <v>0</v>
      </c>
      <c r="G20" s="526">
        <f t="shared" si="72"/>
        <v>0</v>
      </c>
      <c r="H20" s="526">
        <f t="shared" si="50"/>
        <v>0</v>
      </c>
      <c r="I20" s="527">
        <f t="shared" si="62"/>
        <v>0</v>
      </c>
      <c r="J20" s="526">
        <f t="shared" si="73"/>
        <v>0</v>
      </c>
      <c r="K20" s="526">
        <f t="shared" si="51"/>
        <v>0</v>
      </c>
      <c r="L20" s="527">
        <f t="shared" si="63"/>
        <v>0</v>
      </c>
      <c r="M20" s="526">
        <f t="shared" si="74"/>
        <v>0</v>
      </c>
      <c r="N20" s="526">
        <f t="shared" si="52"/>
        <v>0</v>
      </c>
      <c r="O20" s="527">
        <f t="shared" si="64"/>
        <v>0</v>
      </c>
      <c r="P20" s="526">
        <f t="shared" si="75"/>
        <v>0</v>
      </c>
      <c r="Q20" s="526">
        <f t="shared" si="53"/>
        <v>0</v>
      </c>
      <c r="R20" s="527">
        <f t="shared" si="65"/>
        <v>0</v>
      </c>
      <c r="S20" s="526">
        <f t="shared" si="76"/>
        <v>0</v>
      </c>
      <c r="T20" s="526">
        <f t="shared" si="54"/>
        <v>0</v>
      </c>
      <c r="U20" s="527">
        <f t="shared" si="66"/>
        <v>0</v>
      </c>
      <c r="V20" s="526">
        <f t="shared" si="77"/>
        <v>0</v>
      </c>
      <c r="W20" s="526">
        <f t="shared" si="55"/>
        <v>0</v>
      </c>
      <c r="X20" s="527">
        <f t="shared" si="67"/>
        <v>0</v>
      </c>
      <c r="Y20" s="526">
        <f t="shared" si="78"/>
        <v>0</v>
      </c>
      <c r="Z20" s="526">
        <f t="shared" si="56"/>
        <v>0</v>
      </c>
      <c r="AA20" s="527">
        <f t="shared" si="68"/>
        <v>0</v>
      </c>
      <c r="AB20" s="526">
        <f t="shared" si="79"/>
        <v>0</v>
      </c>
      <c r="AC20" s="526">
        <f t="shared" si="57"/>
        <v>0</v>
      </c>
      <c r="AD20" s="527">
        <f t="shared" si="69"/>
        <v>0</v>
      </c>
      <c r="AE20" s="526">
        <f t="shared" si="80"/>
        <v>0</v>
      </c>
      <c r="AF20" s="526">
        <f t="shared" si="58"/>
        <v>0</v>
      </c>
      <c r="AG20" s="527">
        <f t="shared" si="70"/>
        <v>0</v>
      </c>
      <c r="AH20" s="526">
        <f t="shared" si="81"/>
        <v>0</v>
      </c>
      <c r="AI20" s="526">
        <f t="shared" si="59"/>
        <v>0</v>
      </c>
      <c r="AJ20" s="527">
        <f t="shared" si="71"/>
        <v>0</v>
      </c>
      <c r="AK20" s="526">
        <f t="shared" si="82"/>
        <v>0</v>
      </c>
      <c r="AL20" s="526">
        <f t="shared" si="60"/>
        <v>0</v>
      </c>
    </row>
    <row r="21" spans="1:38">
      <c r="A21" s="784"/>
      <c r="B21" s="526" t="s">
        <v>453</v>
      </c>
      <c r="C21" s="526"/>
      <c r="D21" s="648"/>
      <c r="E21" s="648">
        <f t="shared" si="49"/>
        <v>0</v>
      </c>
      <c r="F21" s="527">
        <f t="shared" si="61"/>
        <v>0</v>
      </c>
      <c r="G21" s="526">
        <f t="shared" si="72"/>
        <v>0</v>
      </c>
      <c r="H21" s="526">
        <f t="shared" si="50"/>
        <v>0</v>
      </c>
      <c r="I21" s="527">
        <f t="shared" si="62"/>
        <v>0</v>
      </c>
      <c r="J21" s="526">
        <f t="shared" si="73"/>
        <v>0</v>
      </c>
      <c r="K21" s="526">
        <f t="shared" si="51"/>
        <v>0</v>
      </c>
      <c r="L21" s="527">
        <f t="shared" si="63"/>
        <v>0</v>
      </c>
      <c r="M21" s="526">
        <f t="shared" si="74"/>
        <v>0</v>
      </c>
      <c r="N21" s="526">
        <f t="shared" si="52"/>
        <v>0</v>
      </c>
      <c r="O21" s="527">
        <f t="shared" si="64"/>
        <v>0</v>
      </c>
      <c r="P21" s="526">
        <f t="shared" si="75"/>
        <v>0</v>
      </c>
      <c r="Q21" s="526">
        <f t="shared" si="53"/>
        <v>0</v>
      </c>
      <c r="R21" s="527">
        <f t="shared" si="65"/>
        <v>0</v>
      </c>
      <c r="S21" s="526">
        <f t="shared" si="76"/>
        <v>0</v>
      </c>
      <c r="T21" s="526">
        <f t="shared" si="54"/>
        <v>0</v>
      </c>
      <c r="U21" s="527">
        <f t="shared" si="66"/>
        <v>0</v>
      </c>
      <c r="V21" s="526">
        <f t="shared" si="77"/>
        <v>0</v>
      </c>
      <c r="W21" s="526">
        <f t="shared" si="55"/>
        <v>0</v>
      </c>
      <c r="X21" s="527">
        <f t="shared" si="67"/>
        <v>0</v>
      </c>
      <c r="Y21" s="526">
        <f t="shared" si="78"/>
        <v>0</v>
      </c>
      <c r="Z21" s="526">
        <f t="shared" si="56"/>
        <v>0</v>
      </c>
      <c r="AA21" s="527">
        <f t="shared" si="68"/>
        <v>0</v>
      </c>
      <c r="AB21" s="526">
        <f t="shared" si="79"/>
        <v>0</v>
      </c>
      <c r="AC21" s="526">
        <f t="shared" si="57"/>
        <v>0</v>
      </c>
      <c r="AD21" s="527">
        <f t="shared" si="69"/>
        <v>0</v>
      </c>
      <c r="AE21" s="526">
        <f t="shared" si="80"/>
        <v>0</v>
      </c>
      <c r="AF21" s="526">
        <f t="shared" si="58"/>
        <v>0</v>
      </c>
      <c r="AG21" s="527">
        <f t="shared" si="70"/>
        <v>0</v>
      </c>
      <c r="AH21" s="526">
        <f t="shared" si="81"/>
        <v>0</v>
      </c>
      <c r="AI21" s="526">
        <f t="shared" si="59"/>
        <v>0</v>
      </c>
      <c r="AJ21" s="527">
        <f t="shared" si="71"/>
        <v>0</v>
      </c>
      <c r="AK21" s="526">
        <f t="shared" si="82"/>
        <v>0</v>
      </c>
      <c r="AL21" s="526">
        <f t="shared" si="60"/>
        <v>0</v>
      </c>
    </row>
    <row r="22" spans="1:38">
      <c r="A22" s="784"/>
      <c r="B22" s="528" t="s">
        <v>307</v>
      </c>
      <c r="C22" s="529"/>
      <c r="D22" s="528"/>
      <c r="E22" s="649">
        <f>SUM(E15:E21)</f>
        <v>0</v>
      </c>
      <c r="F22" s="529"/>
      <c r="G22" s="528"/>
      <c r="H22" s="528">
        <f>SUM(H15:H21)</f>
        <v>0</v>
      </c>
      <c r="I22" s="529"/>
      <c r="J22" s="528"/>
      <c r="K22" s="528">
        <f>SUM(K15:K21)</f>
        <v>0</v>
      </c>
      <c r="L22" s="529"/>
      <c r="M22" s="528"/>
      <c r="N22" s="528">
        <f>SUM(N15:N21)</f>
        <v>0</v>
      </c>
      <c r="O22" s="529"/>
      <c r="P22" s="528"/>
      <c r="Q22" s="528">
        <f>SUM(Q15:Q21)</f>
        <v>0</v>
      </c>
      <c r="R22" s="529"/>
      <c r="S22" s="528"/>
      <c r="T22" s="528">
        <f>SUM(T15:T21)</f>
        <v>0</v>
      </c>
      <c r="U22" s="529"/>
      <c r="V22" s="528"/>
      <c r="W22" s="528">
        <f>SUM(W15:W21)</f>
        <v>0</v>
      </c>
      <c r="X22" s="529"/>
      <c r="Y22" s="528"/>
      <c r="Z22" s="528">
        <f>SUM(Z15:Z21)</f>
        <v>0</v>
      </c>
      <c r="AA22" s="529"/>
      <c r="AB22" s="528"/>
      <c r="AC22" s="528">
        <f>SUM(AC15:AC21)</f>
        <v>0</v>
      </c>
      <c r="AD22" s="529"/>
      <c r="AE22" s="528"/>
      <c r="AF22" s="528">
        <f>SUM(AF15:AF21)</f>
        <v>0</v>
      </c>
      <c r="AG22" s="529"/>
      <c r="AH22" s="528"/>
      <c r="AI22" s="528">
        <f>SUM(AI15:AI21)</f>
        <v>0</v>
      </c>
      <c r="AJ22" s="529"/>
      <c r="AK22" s="528"/>
      <c r="AL22" s="528">
        <f>SUM(AL15:AL21)</f>
        <v>0</v>
      </c>
    </row>
    <row r="23" spans="1:38">
      <c r="A23" s="567"/>
      <c r="B23" s="567"/>
      <c r="C23" s="567"/>
      <c r="D23" s="567"/>
      <c r="E23" s="567"/>
      <c r="F23" s="567"/>
      <c r="G23" s="567"/>
      <c r="H23" s="567"/>
      <c r="I23" s="567"/>
      <c r="J23" s="567"/>
      <c r="K23" s="567"/>
      <c r="L23" s="567"/>
      <c r="M23" s="567"/>
      <c r="N23" s="567"/>
      <c r="O23" s="567"/>
      <c r="P23" s="567"/>
      <c r="Q23" s="567"/>
      <c r="R23" s="567"/>
      <c r="S23" s="567"/>
      <c r="T23" s="567"/>
      <c r="U23" s="567"/>
      <c r="V23" s="567"/>
      <c r="W23" s="567"/>
      <c r="X23" s="567"/>
      <c r="Y23" s="567"/>
      <c r="Z23" s="567"/>
      <c r="AA23" s="567"/>
      <c r="AB23" s="567"/>
      <c r="AC23" s="567"/>
      <c r="AD23" s="567"/>
      <c r="AE23" s="567"/>
      <c r="AF23" s="567"/>
      <c r="AG23" s="567"/>
      <c r="AH23" s="567"/>
      <c r="AI23" s="567"/>
      <c r="AJ23" s="567"/>
      <c r="AK23" s="567"/>
      <c r="AL23" s="567"/>
    </row>
    <row r="24" spans="1:38" hidden="1">
      <c r="A24" s="784" t="s">
        <v>445</v>
      </c>
      <c r="B24" s="528" t="s">
        <v>437</v>
      </c>
      <c r="C24" s="529"/>
      <c r="D24" s="528"/>
      <c r="E24" s="528"/>
      <c r="F24" s="529"/>
      <c r="G24" s="528"/>
      <c r="H24" s="528"/>
      <c r="I24" s="529"/>
      <c r="J24" s="528"/>
      <c r="K24" s="528"/>
      <c r="L24" s="529"/>
      <c r="M24" s="528"/>
      <c r="N24" s="528"/>
      <c r="O24" s="529"/>
      <c r="P24" s="528"/>
      <c r="Q24" s="528"/>
      <c r="R24" s="527"/>
      <c r="S24" s="528"/>
      <c r="T24" s="528"/>
      <c r="U24" s="529"/>
      <c r="V24" s="528"/>
      <c r="W24" s="528"/>
      <c r="X24" s="529"/>
      <c r="Y24" s="528"/>
      <c r="Z24" s="528"/>
      <c r="AA24" s="529"/>
      <c r="AB24" s="528"/>
      <c r="AC24" s="528"/>
      <c r="AD24" s="529"/>
      <c r="AE24" s="528"/>
      <c r="AF24" s="528"/>
      <c r="AG24" s="529"/>
      <c r="AH24" s="528"/>
      <c r="AI24" s="528"/>
      <c r="AJ24" s="529"/>
      <c r="AK24" s="528"/>
      <c r="AL24" s="528"/>
    </row>
    <row r="25" spans="1:38" hidden="1">
      <c r="A25" s="784"/>
      <c r="B25" s="526" t="s">
        <v>434</v>
      </c>
      <c r="C25" s="566"/>
      <c r="D25" s="565"/>
      <c r="E25" s="565">
        <f t="shared" ref="E25:E31" si="83">C25*D25</f>
        <v>0</v>
      </c>
      <c r="F25" s="566"/>
      <c r="G25" s="565">
        <f>D25*1.1</f>
        <v>0</v>
      </c>
      <c r="H25" s="565">
        <f t="shared" ref="H25:H26" si="84">F25*G25</f>
        <v>0</v>
      </c>
      <c r="I25" s="566"/>
      <c r="J25" s="565">
        <f>G25*1.1</f>
        <v>0</v>
      </c>
      <c r="K25" s="565">
        <f t="shared" ref="K25:K31" si="85">I25*J25</f>
        <v>0</v>
      </c>
      <c r="L25" s="566"/>
      <c r="M25" s="565">
        <f>J25*1.1</f>
        <v>0</v>
      </c>
      <c r="N25" s="565">
        <f t="shared" ref="N25:N31" si="86">L25*M25</f>
        <v>0</v>
      </c>
      <c r="O25" s="566"/>
      <c r="P25" s="565">
        <f>M25*1.1</f>
        <v>0</v>
      </c>
      <c r="Q25" s="565">
        <f t="shared" ref="Q25:Q31" si="87">O25*P25</f>
        <v>0</v>
      </c>
      <c r="R25" s="566">
        <f>O25</f>
        <v>0</v>
      </c>
      <c r="S25" s="565">
        <f>P25*1.1</f>
        <v>0</v>
      </c>
      <c r="T25" s="565">
        <f t="shared" ref="T25:T31" si="88">R25*S25</f>
        <v>0</v>
      </c>
      <c r="U25" s="566">
        <f>R25</f>
        <v>0</v>
      </c>
      <c r="V25" s="565">
        <f>S25*1.1</f>
        <v>0</v>
      </c>
      <c r="W25" s="565">
        <f t="shared" ref="W25:W31" si="89">U25*V25</f>
        <v>0</v>
      </c>
      <c r="X25" s="566">
        <f>U25</f>
        <v>0</v>
      </c>
      <c r="Y25" s="565">
        <f>V25*1.1</f>
        <v>0</v>
      </c>
      <c r="Z25" s="565">
        <f t="shared" ref="Z25:Z31" si="90">X25*Y25</f>
        <v>0</v>
      </c>
      <c r="AA25" s="566">
        <f>X25</f>
        <v>0</v>
      </c>
      <c r="AB25" s="565">
        <f>Y25*1.1</f>
        <v>0</v>
      </c>
      <c r="AC25" s="565">
        <f t="shared" ref="AC25:AC31" si="91">AA25*AB25</f>
        <v>0</v>
      </c>
      <c r="AD25" s="566">
        <f>AA25</f>
        <v>0</v>
      </c>
      <c r="AE25" s="565">
        <f>AB25*1.1</f>
        <v>0</v>
      </c>
      <c r="AF25" s="565">
        <f t="shared" ref="AF25:AF31" si="92">AD25*AE25</f>
        <v>0</v>
      </c>
      <c r="AG25" s="566">
        <f>AD25</f>
        <v>0</v>
      </c>
      <c r="AH25" s="565">
        <f>AE25*1.1</f>
        <v>0</v>
      </c>
      <c r="AI25" s="565">
        <f t="shared" ref="AI25:AI31" si="93">AG25*AH25</f>
        <v>0</v>
      </c>
      <c r="AJ25" s="566">
        <f>AG25</f>
        <v>0</v>
      </c>
      <c r="AK25" s="565">
        <f>AH25*1.1</f>
        <v>0</v>
      </c>
      <c r="AL25" s="565">
        <f t="shared" ref="AL25:AL31" si="94">AJ25*AK25</f>
        <v>0</v>
      </c>
    </row>
    <row r="26" spans="1:38" hidden="1">
      <c r="A26" s="784"/>
      <c r="B26" s="526" t="s">
        <v>435</v>
      </c>
      <c r="C26" s="527"/>
      <c r="D26" s="526"/>
      <c r="E26" s="526">
        <f t="shared" si="83"/>
        <v>0</v>
      </c>
      <c r="F26" s="527"/>
      <c r="G26" s="526">
        <f>D26*1.1</f>
        <v>0</v>
      </c>
      <c r="H26" s="526">
        <f t="shared" si="84"/>
        <v>0</v>
      </c>
      <c r="I26" s="527"/>
      <c r="J26" s="526">
        <f>G26*1.1</f>
        <v>0</v>
      </c>
      <c r="K26" s="526">
        <f t="shared" si="85"/>
        <v>0</v>
      </c>
      <c r="L26" s="527"/>
      <c r="M26" s="526">
        <f>J26*1.1</f>
        <v>0</v>
      </c>
      <c r="N26" s="526">
        <f t="shared" si="86"/>
        <v>0</v>
      </c>
      <c r="O26" s="527"/>
      <c r="P26" s="526">
        <f>M26*1.1</f>
        <v>0</v>
      </c>
      <c r="Q26" s="526">
        <f t="shared" si="87"/>
        <v>0</v>
      </c>
      <c r="R26" s="527">
        <f t="shared" ref="R26" si="95">O26</f>
        <v>0</v>
      </c>
      <c r="S26" s="526">
        <f>P26*1.1</f>
        <v>0</v>
      </c>
      <c r="T26" s="526">
        <f t="shared" si="88"/>
        <v>0</v>
      </c>
      <c r="U26" s="527">
        <f t="shared" ref="U26" si="96">R26</f>
        <v>0</v>
      </c>
      <c r="V26" s="526">
        <f>S26*1.1</f>
        <v>0</v>
      </c>
      <c r="W26" s="526">
        <f t="shared" si="89"/>
        <v>0</v>
      </c>
      <c r="X26" s="527">
        <f t="shared" ref="X26" si="97">U26</f>
        <v>0</v>
      </c>
      <c r="Y26" s="526">
        <f>V26*1.1</f>
        <v>0</v>
      </c>
      <c r="Z26" s="526">
        <f t="shared" si="90"/>
        <v>0</v>
      </c>
      <c r="AA26" s="527">
        <f t="shared" ref="AA26" si="98">X26</f>
        <v>0</v>
      </c>
      <c r="AB26" s="526">
        <f>Y26*1.1</f>
        <v>0</v>
      </c>
      <c r="AC26" s="526">
        <f t="shared" si="91"/>
        <v>0</v>
      </c>
      <c r="AD26" s="527">
        <f t="shared" ref="AD26" si="99">AA26</f>
        <v>0</v>
      </c>
      <c r="AE26" s="526">
        <f>AB26*1.1</f>
        <v>0</v>
      </c>
      <c r="AF26" s="526">
        <f t="shared" si="92"/>
        <v>0</v>
      </c>
      <c r="AG26" s="527">
        <f t="shared" ref="AG26" si="100">AD26</f>
        <v>0</v>
      </c>
      <c r="AH26" s="526">
        <f>AE26*1.1</f>
        <v>0</v>
      </c>
      <c r="AI26" s="526">
        <f t="shared" si="93"/>
        <v>0</v>
      </c>
      <c r="AJ26" s="527">
        <f t="shared" ref="AJ26" si="101">AG26</f>
        <v>0</v>
      </c>
      <c r="AK26" s="526">
        <f>AH26*1.1</f>
        <v>0</v>
      </c>
      <c r="AL26" s="526">
        <f t="shared" si="94"/>
        <v>0</v>
      </c>
    </row>
    <row r="27" spans="1:38" s="23" customFormat="1" ht="14.4" hidden="1">
      <c r="A27" s="784"/>
      <c r="B27" s="526" t="s">
        <v>436</v>
      </c>
      <c r="C27" s="566"/>
      <c r="D27" s="565"/>
      <c r="E27" s="565">
        <f t="shared" si="83"/>
        <v>0</v>
      </c>
      <c r="F27" s="566"/>
      <c r="G27" s="565">
        <f>D27*1.1</f>
        <v>0</v>
      </c>
      <c r="H27" s="565">
        <f t="shared" ref="H27:H28" si="102">F27*G27</f>
        <v>0</v>
      </c>
      <c r="I27" s="566"/>
      <c r="J27" s="565">
        <f>G27*1.1</f>
        <v>0</v>
      </c>
      <c r="K27" s="565">
        <f t="shared" si="85"/>
        <v>0</v>
      </c>
      <c r="L27" s="566"/>
      <c r="M27" s="565">
        <f>J27*1.1</f>
        <v>0</v>
      </c>
      <c r="N27" s="565">
        <f t="shared" si="86"/>
        <v>0</v>
      </c>
      <c r="O27" s="566"/>
      <c r="P27" s="565">
        <f>M27*1.1</f>
        <v>0</v>
      </c>
      <c r="Q27" s="565">
        <f t="shared" si="87"/>
        <v>0</v>
      </c>
      <c r="R27" s="566">
        <f>O27</f>
        <v>0</v>
      </c>
      <c r="S27" s="565">
        <f>P27*1.1</f>
        <v>0</v>
      </c>
      <c r="T27" s="565">
        <f t="shared" si="88"/>
        <v>0</v>
      </c>
      <c r="U27" s="566">
        <f>R27</f>
        <v>0</v>
      </c>
      <c r="V27" s="565">
        <f>S27*1.1</f>
        <v>0</v>
      </c>
      <c r="W27" s="565">
        <f t="shared" si="89"/>
        <v>0</v>
      </c>
      <c r="X27" s="566">
        <f>U27</f>
        <v>0</v>
      </c>
      <c r="Y27" s="565">
        <f>V27*1.1</f>
        <v>0</v>
      </c>
      <c r="Z27" s="565">
        <f t="shared" si="90"/>
        <v>0</v>
      </c>
      <c r="AA27" s="566">
        <f>X27</f>
        <v>0</v>
      </c>
      <c r="AB27" s="565">
        <f>Y27*1.1</f>
        <v>0</v>
      </c>
      <c r="AC27" s="565">
        <f t="shared" si="91"/>
        <v>0</v>
      </c>
      <c r="AD27" s="566">
        <f>AA27</f>
        <v>0</v>
      </c>
      <c r="AE27" s="565">
        <f>AB27*1.1</f>
        <v>0</v>
      </c>
      <c r="AF27" s="565">
        <f t="shared" si="92"/>
        <v>0</v>
      </c>
      <c r="AG27" s="566">
        <f>AD27</f>
        <v>0</v>
      </c>
      <c r="AH27" s="565">
        <f>AE27*1.1</f>
        <v>0</v>
      </c>
      <c r="AI27" s="565">
        <f t="shared" si="93"/>
        <v>0</v>
      </c>
      <c r="AJ27" s="566">
        <f>AG27</f>
        <v>0</v>
      </c>
      <c r="AK27" s="565">
        <f>AH27*1.1</f>
        <v>0</v>
      </c>
      <c r="AL27" s="565">
        <f t="shared" si="94"/>
        <v>0</v>
      </c>
    </row>
    <row r="28" spans="1:38" s="23" customFormat="1" ht="14.4" hidden="1">
      <c r="A28" s="784"/>
      <c r="B28" s="526" t="s">
        <v>440</v>
      </c>
      <c r="C28" s="566"/>
      <c r="D28" s="565"/>
      <c r="E28" s="565">
        <f t="shared" si="83"/>
        <v>0</v>
      </c>
      <c r="F28" s="566"/>
      <c r="G28" s="565">
        <f t="shared" ref="G28:G31" si="103">D28*1.1</f>
        <v>0</v>
      </c>
      <c r="H28" s="565">
        <f t="shared" si="102"/>
        <v>0</v>
      </c>
      <c r="I28" s="566"/>
      <c r="J28" s="565">
        <f t="shared" ref="J28:J31" si="104">G28*1.1</f>
        <v>0</v>
      </c>
      <c r="K28" s="565">
        <f t="shared" si="85"/>
        <v>0</v>
      </c>
      <c r="L28" s="566"/>
      <c r="M28" s="565">
        <f t="shared" ref="M28:M31" si="105">J28*1.1</f>
        <v>0</v>
      </c>
      <c r="N28" s="565">
        <f t="shared" si="86"/>
        <v>0</v>
      </c>
      <c r="O28" s="566"/>
      <c r="P28" s="565">
        <f t="shared" ref="P28:P31" si="106">M28*1.1</f>
        <v>0</v>
      </c>
      <c r="Q28" s="565">
        <f t="shared" si="87"/>
        <v>0</v>
      </c>
      <c r="R28" s="566">
        <f t="shared" ref="R28:R31" si="107">O28</f>
        <v>0</v>
      </c>
      <c r="S28" s="565">
        <f t="shared" ref="S28:S31" si="108">P28*1.1</f>
        <v>0</v>
      </c>
      <c r="T28" s="565">
        <f t="shared" si="88"/>
        <v>0</v>
      </c>
      <c r="U28" s="566">
        <f t="shared" ref="U28:U31" si="109">R28</f>
        <v>0</v>
      </c>
      <c r="V28" s="565">
        <f t="shared" ref="V28:V31" si="110">S28*1.1</f>
        <v>0</v>
      </c>
      <c r="W28" s="565">
        <f t="shared" si="89"/>
        <v>0</v>
      </c>
      <c r="X28" s="566">
        <f t="shared" ref="X28:X31" si="111">U28</f>
        <v>0</v>
      </c>
      <c r="Y28" s="565">
        <f t="shared" ref="Y28:Y31" si="112">V28*1.1</f>
        <v>0</v>
      </c>
      <c r="Z28" s="565">
        <f t="shared" si="90"/>
        <v>0</v>
      </c>
      <c r="AA28" s="566">
        <f t="shared" ref="AA28:AA31" si="113">X28</f>
        <v>0</v>
      </c>
      <c r="AB28" s="565">
        <f t="shared" ref="AB28:AB31" si="114">Y28*1.1</f>
        <v>0</v>
      </c>
      <c r="AC28" s="565">
        <f t="shared" si="91"/>
        <v>0</v>
      </c>
      <c r="AD28" s="566">
        <f t="shared" ref="AD28:AD31" si="115">AA28</f>
        <v>0</v>
      </c>
      <c r="AE28" s="565">
        <f t="shared" ref="AE28:AE31" si="116">AB28*1.1</f>
        <v>0</v>
      </c>
      <c r="AF28" s="565">
        <f t="shared" si="92"/>
        <v>0</v>
      </c>
      <c r="AG28" s="566">
        <f t="shared" ref="AG28:AG31" si="117">AD28</f>
        <v>0</v>
      </c>
      <c r="AH28" s="565">
        <f t="shared" ref="AH28:AH31" si="118">AE28*1.1</f>
        <v>0</v>
      </c>
      <c r="AI28" s="565">
        <f t="shared" si="93"/>
        <v>0</v>
      </c>
      <c r="AJ28" s="566">
        <f t="shared" ref="AJ28:AJ31" si="119">AG28</f>
        <v>0</v>
      </c>
      <c r="AK28" s="565">
        <f t="shared" ref="AK28:AK31" si="120">AH28*1.1</f>
        <v>0</v>
      </c>
      <c r="AL28" s="565">
        <f t="shared" si="94"/>
        <v>0</v>
      </c>
    </row>
    <row r="29" spans="1:38" s="23" customFormat="1" ht="14.4" hidden="1">
      <c r="A29" s="784"/>
      <c r="B29" s="526" t="s">
        <v>441</v>
      </c>
      <c r="C29" s="566"/>
      <c r="D29" s="565"/>
      <c r="E29" s="565">
        <f t="shared" si="83"/>
        <v>0</v>
      </c>
      <c r="F29" s="566"/>
      <c r="G29" s="526">
        <f t="shared" si="103"/>
        <v>0</v>
      </c>
      <c r="H29" s="565">
        <f t="shared" ref="H29:H31" si="121">F29*G29</f>
        <v>0</v>
      </c>
      <c r="I29" s="566"/>
      <c r="J29" s="526">
        <f t="shared" si="104"/>
        <v>0</v>
      </c>
      <c r="K29" s="565">
        <f t="shared" si="85"/>
        <v>0</v>
      </c>
      <c r="L29" s="566"/>
      <c r="M29" s="526">
        <f t="shared" si="105"/>
        <v>0</v>
      </c>
      <c r="N29" s="565">
        <f t="shared" si="86"/>
        <v>0</v>
      </c>
      <c r="O29" s="566"/>
      <c r="P29" s="526">
        <f t="shared" si="106"/>
        <v>0</v>
      </c>
      <c r="Q29" s="565">
        <f t="shared" si="87"/>
        <v>0</v>
      </c>
      <c r="R29" s="527">
        <f t="shared" si="107"/>
        <v>0</v>
      </c>
      <c r="S29" s="526">
        <f t="shared" si="108"/>
        <v>0</v>
      </c>
      <c r="T29" s="565">
        <f t="shared" si="88"/>
        <v>0</v>
      </c>
      <c r="U29" s="527">
        <f t="shared" si="109"/>
        <v>0</v>
      </c>
      <c r="V29" s="526">
        <f t="shared" si="110"/>
        <v>0</v>
      </c>
      <c r="W29" s="565">
        <f t="shared" si="89"/>
        <v>0</v>
      </c>
      <c r="X29" s="527">
        <f t="shared" si="111"/>
        <v>0</v>
      </c>
      <c r="Y29" s="526">
        <f t="shared" si="112"/>
        <v>0</v>
      </c>
      <c r="Z29" s="565">
        <f t="shared" si="90"/>
        <v>0</v>
      </c>
      <c r="AA29" s="527">
        <f t="shared" si="113"/>
        <v>0</v>
      </c>
      <c r="AB29" s="526">
        <f t="shared" si="114"/>
        <v>0</v>
      </c>
      <c r="AC29" s="565">
        <f t="shared" si="91"/>
        <v>0</v>
      </c>
      <c r="AD29" s="527">
        <f t="shared" si="115"/>
        <v>0</v>
      </c>
      <c r="AE29" s="526">
        <f t="shared" si="116"/>
        <v>0</v>
      </c>
      <c r="AF29" s="565">
        <f t="shared" si="92"/>
        <v>0</v>
      </c>
      <c r="AG29" s="527">
        <f t="shared" si="117"/>
        <v>0</v>
      </c>
      <c r="AH29" s="526">
        <f t="shared" si="118"/>
        <v>0</v>
      </c>
      <c r="AI29" s="565">
        <f t="shared" si="93"/>
        <v>0</v>
      </c>
      <c r="AJ29" s="527">
        <f t="shared" si="119"/>
        <v>0</v>
      </c>
      <c r="AK29" s="526">
        <f t="shared" si="120"/>
        <v>0</v>
      </c>
      <c r="AL29" s="565">
        <f t="shared" si="94"/>
        <v>0</v>
      </c>
    </row>
    <row r="30" spans="1:38" s="23" customFormat="1" ht="14.4" hidden="1">
      <c r="A30" s="784"/>
      <c r="B30" s="526" t="s">
        <v>442</v>
      </c>
      <c r="C30" s="566"/>
      <c r="D30" s="565"/>
      <c r="E30" s="526">
        <f t="shared" si="83"/>
        <v>0</v>
      </c>
      <c r="F30" s="566"/>
      <c r="G30" s="565">
        <f t="shared" si="103"/>
        <v>0</v>
      </c>
      <c r="H30" s="526">
        <f t="shared" si="121"/>
        <v>0</v>
      </c>
      <c r="I30" s="566"/>
      <c r="J30" s="565">
        <f t="shared" si="104"/>
        <v>0</v>
      </c>
      <c r="K30" s="526">
        <f t="shared" si="85"/>
        <v>0</v>
      </c>
      <c r="L30" s="566"/>
      <c r="M30" s="565">
        <f t="shared" si="105"/>
        <v>0</v>
      </c>
      <c r="N30" s="526">
        <f t="shared" si="86"/>
        <v>0</v>
      </c>
      <c r="O30" s="566"/>
      <c r="P30" s="565">
        <f t="shared" si="106"/>
        <v>0</v>
      </c>
      <c r="Q30" s="526">
        <f t="shared" si="87"/>
        <v>0</v>
      </c>
      <c r="R30" s="566">
        <f t="shared" si="107"/>
        <v>0</v>
      </c>
      <c r="S30" s="565">
        <f t="shared" si="108"/>
        <v>0</v>
      </c>
      <c r="T30" s="526">
        <f t="shared" si="88"/>
        <v>0</v>
      </c>
      <c r="U30" s="566">
        <f t="shared" si="109"/>
        <v>0</v>
      </c>
      <c r="V30" s="565">
        <f t="shared" si="110"/>
        <v>0</v>
      </c>
      <c r="W30" s="526">
        <f t="shared" si="89"/>
        <v>0</v>
      </c>
      <c r="X30" s="566">
        <f t="shared" si="111"/>
        <v>0</v>
      </c>
      <c r="Y30" s="565">
        <f t="shared" si="112"/>
        <v>0</v>
      </c>
      <c r="Z30" s="526">
        <f t="shared" si="90"/>
        <v>0</v>
      </c>
      <c r="AA30" s="566">
        <f t="shared" si="113"/>
        <v>0</v>
      </c>
      <c r="AB30" s="565">
        <f t="shared" si="114"/>
        <v>0</v>
      </c>
      <c r="AC30" s="526">
        <f t="shared" si="91"/>
        <v>0</v>
      </c>
      <c r="AD30" s="566">
        <f t="shared" si="115"/>
        <v>0</v>
      </c>
      <c r="AE30" s="565">
        <f t="shared" si="116"/>
        <v>0</v>
      </c>
      <c r="AF30" s="526">
        <f t="shared" si="92"/>
        <v>0</v>
      </c>
      <c r="AG30" s="566">
        <f t="shared" si="117"/>
        <v>0</v>
      </c>
      <c r="AH30" s="565">
        <f t="shared" si="118"/>
        <v>0</v>
      </c>
      <c r="AI30" s="526">
        <f t="shared" si="93"/>
        <v>0</v>
      </c>
      <c r="AJ30" s="566">
        <f t="shared" si="119"/>
        <v>0</v>
      </c>
      <c r="AK30" s="565">
        <f t="shared" si="120"/>
        <v>0</v>
      </c>
      <c r="AL30" s="526">
        <f t="shared" si="94"/>
        <v>0</v>
      </c>
    </row>
    <row r="31" spans="1:38" s="23" customFormat="1" ht="14.4" hidden="1">
      <c r="A31" s="784"/>
      <c r="B31" s="526" t="s">
        <v>443</v>
      </c>
      <c r="C31" s="566"/>
      <c r="D31" s="565"/>
      <c r="E31" s="565">
        <f t="shared" si="83"/>
        <v>0</v>
      </c>
      <c r="F31" s="566"/>
      <c r="G31" s="565">
        <f t="shared" si="103"/>
        <v>0</v>
      </c>
      <c r="H31" s="565">
        <f t="shared" si="121"/>
        <v>0</v>
      </c>
      <c r="I31" s="566"/>
      <c r="J31" s="565">
        <f t="shared" si="104"/>
        <v>0</v>
      </c>
      <c r="K31" s="565">
        <f t="shared" si="85"/>
        <v>0</v>
      </c>
      <c r="L31" s="566"/>
      <c r="M31" s="565">
        <f t="shared" si="105"/>
        <v>0</v>
      </c>
      <c r="N31" s="565">
        <f t="shared" si="86"/>
        <v>0</v>
      </c>
      <c r="O31" s="566"/>
      <c r="P31" s="565">
        <f t="shared" si="106"/>
        <v>0</v>
      </c>
      <c r="Q31" s="565">
        <f t="shared" si="87"/>
        <v>0</v>
      </c>
      <c r="R31" s="566">
        <f t="shared" si="107"/>
        <v>0</v>
      </c>
      <c r="S31" s="565">
        <f t="shared" si="108"/>
        <v>0</v>
      </c>
      <c r="T31" s="565">
        <f t="shared" si="88"/>
        <v>0</v>
      </c>
      <c r="U31" s="566">
        <f t="shared" si="109"/>
        <v>0</v>
      </c>
      <c r="V31" s="565">
        <f t="shared" si="110"/>
        <v>0</v>
      </c>
      <c r="W31" s="565">
        <f t="shared" si="89"/>
        <v>0</v>
      </c>
      <c r="X31" s="566">
        <f t="shared" si="111"/>
        <v>0</v>
      </c>
      <c r="Y31" s="565">
        <f t="shared" si="112"/>
        <v>0</v>
      </c>
      <c r="Z31" s="565">
        <f t="shared" si="90"/>
        <v>0</v>
      </c>
      <c r="AA31" s="566">
        <f t="shared" si="113"/>
        <v>0</v>
      </c>
      <c r="AB31" s="565">
        <f t="shared" si="114"/>
        <v>0</v>
      </c>
      <c r="AC31" s="565">
        <f t="shared" si="91"/>
        <v>0</v>
      </c>
      <c r="AD31" s="566">
        <f t="shared" si="115"/>
        <v>0</v>
      </c>
      <c r="AE31" s="565">
        <f t="shared" si="116"/>
        <v>0</v>
      </c>
      <c r="AF31" s="565">
        <f t="shared" si="92"/>
        <v>0</v>
      </c>
      <c r="AG31" s="566">
        <f t="shared" si="117"/>
        <v>0</v>
      </c>
      <c r="AH31" s="565">
        <f t="shared" si="118"/>
        <v>0</v>
      </c>
      <c r="AI31" s="565">
        <f t="shared" si="93"/>
        <v>0</v>
      </c>
      <c r="AJ31" s="566">
        <f t="shared" si="119"/>
        <v>0</v>
      </c>
      <c r="AK31" s="565">
        <f t="shared" si="120"/>
        <v>0</v>
      </c>
      <c r="AL31" s="565">
        <f t="shared" si="94"/>
        <v>0</v>
      </c>
    </row>
    <row r="32" spans="1:38" hidden="1">
      <c r="A32" s="784"/>
      <c r="B32" s="528" t="s">
        <v>455</v>
      </c>
      <c r="C32" s="529"/>
      <c r="D32" s="528"/>
      <c r="E32" s="528">
        <f>SUM(E25:E31)</f>
        <v>0</v>
      </c>
      <c r="F32" s="529"/>
      <c r="G32" s="528"/>
      <c r="H32" s="528">
        <f>SUM(H25:H31)</f>
        <v>0</v>
      </c>
      <c r="I32" s="529"/>
      <c r="J32" s="528"/>
      <c r="K32" s="528">
        <f>SUM(K25:K31)</f>
        <v>0</v>
      </c>
      <c r="L32" s="529"/>
      <c r="M32" s="528"/>
      <c r="N32" s="528">
        <f>SUM(N25:N31)</f>
        <v>0</v>
      </c>
      <c r="O32" s="529"/>
      <c r="P32" s="528"/>
      <c r="Q32" s="528">
        <f>SUM(Q25:Q31)</f>
        <v>0</v>
      </c>
      <c r="R32" s="529"/>
      <c r="S32" s="528"/>
      <c r="T32" s="528">
        <f>SUM(T25:T31)</f>
        <v>0</v>
      </c>
      <c r="U32" s="529"/>
      <c r="V32" s="528"/>
      <c r="W32" s="528">
        <f>SUM(W25:W31)</f>
        <v>0</v>
      </c>
      <c r="X32" s="529"/>
      <c r="Y32" s="528"/>
      <c r="Z32" s="528">
        <f>SUM(Z25:Z31)</f>
        <v>0</v>
      </c>
      <c r="AA32" s="529"/>
      <c r="AB32" s="528"/>
      <c r="AC32" s="528">
        <f>SUM(AC25:AC31)</f>
        <v>0</v>
      </c>
      <c r="AD32" s="529"/>
      <c r="AE32" s="528"/>
      <c r="AF32" s="528">
        <f>SUM(AF25:AF31)</f>
        <v>0</v>
      </c>
      <c r="AG32" s="529"/>
      <c r="AH32" s="528"/>
      <c r="AI32" s="528">
        <f>SUM(AI25:AI31)</f>
        <v>0</v>
      </c>
      <c r="AJ32" s="529"/>
      <c r="AK32" s="528"/>
      <c r="AL32" s="528">
        <f>SUM(AL25:AL31)</f>
        <v>0</v>
      </c>
    </row>
    <row r="33" spans="1:38" hidden="1">
      <c r="A33" s="568"/>
      <c r="B33" s="568"/>
      <c r="C33" s="568"/>
      <c r="D33" s="568"/>
      <c r="E33" s="568"/>
      <c r="F33" s="568"/>
      <c r="G33" s="568"/>
      <c r="H33" s="568"/>
      <c r="I33" s="568"/>
      <c r="J33" s="568"/>
      <c r="K33" s="568"/>
      <c r="L33" s="568"/>
      <c r="M33" s="568"/>
      <c r="N33" s="568"/>
      <c r="O33" s="568"/>
      <c r="P33" s="568"/>
      <c r="Q33" s="568"/>
      <c r="R33" s="568"/>
      <c r="S33" s="568"/>
      <c r="T33" s="568"/>
      <c r="U33" s="568"/>
      <c r="V33" s="568"/>
      <c r="W33" s="568"/>
      <c r="X33" s="568"/>
      <c r="Y33" s="568"/>
      <c r="Z33" s="568"/>
      <c r="AA33" s="568"/>
      <c r="AB33" s="568"/>
      <c r="AC33" s="568"/>
      <c r="AD33" s="568"/>
      <c r="AE33" s="568"/>
      <c r="AF33" s="568"/>
      <c r="AG33" s="568"/>
      <c r="AH33" s="568"/>
      <c r="AI33" s="568"/>
      <c r="AJ33" s="568"/>
      <c r="AK33" s="568"/>
      <c r="AL33" s="568"/>
    </row>
    <row r="34" spans="1:38" hidden="1">
      <c r="A34" s="784" t="s">
        <v>444</v>
      </c>
      <c r="B34" s="528" t="s">
        <v>438</v>
      </c>
      <c r="C34" s="529"/>
      <c r="D34" s="528"/>
      <c r="E34" s="528"/>
      <c r="F34" s="529"/>
      <c r="G34" s="528"/>
      <c r="H34" s="528"/>
      <c r="I34" s="529"/>
      <c r="J34" s="528"/>
      <c r="K34" s="528"/>
      <c r="L34" s="529"/>
      <c r="M34" s="528"/>
      <c r="N34" s="528"/>
      <c r="O34" s="529"/>
      <c r="P34" s="528"/>
      <c r="Q34" s="528"/>
      <c r="R34" s="527"/>
      <c r="S34" s="528"/>
      <c r="T34" s="528"/>
      <c r="U34" s="529"/>
      <c r="V34" s="528"/>
      <c r="W34" s="528"/>
      <c r="X34" s="529"/>
      <c r="Y34" s="528"/>
      <c r="Z34" s="528"/>
      <c r="AA34" s="529"/>
      <c r="AB34" s="528"/>
      <c r="AC34" s="528"/>
      <c r="AD34" s="529"/>
      <c r="AE34" s="528"/>
      <c r="AF34" s="528"/>
      <c r="AG34" s="529"/>
      <c r="AH34" s="528"/>
      <c r="AI34" s="528"/>
      <c r="AJ34" s="529"/>
      <c r="AK34" s="528"/>
      <c r="AL34" s="528"/>
    </row>
    <row r="35" spans="1:38" hidden="1">
      <c r="A35" s="784"/>
      <c r="B35" s="526" t="s">
        <v>434</v>
      </c>
      <c r="C35" s="527"/>
      <c r="D35" s="565"/>
      <c r="E35" s="565">
        <f t="shared" ref="E35:E41" si="122">C35*D35</f>
        <v>0</v>
      </c>
      <c r="F35" s="527"/>
      <c r="G35" s="565">
        <f>D35*1.1</f>
        <v>0</v>
      </c>
      <c r="H35" s="565">
        <f t="shared" ref="H35:H41" si="123">F35*G35</f>
        <v>0</v>
      </c>
      <c r="I35" s="566"/>
      <c r="J35" s="565">
        <f>G35*1.1</f>
        <v>0</v>
      </c>
      <c r="K35" s="565">
        <f t="shared" ref="K35:K41" si="124">I35*J35</f>
        <v>0</v>
      </c>
      <c r="L35" s="566"/>
      <c r="M35" s="565">
        <f>J35*1.1</f>
        <v>0</v>
      </c>
      <c r="N35" s="565">
        <f t="shared" ref="N35:N41" si="125">L35*M35</f>
        <v>0</v>
      </c>
      <c r="O35" s="566"/>
      <c r="P35" s="565">
        <f>M35*1.1</f>
        <v>0</v>
      </c>
      <c r="Q35" s="565">
        <f t="shared" ref="Q35:Q41" si="126">O35*P35</f>
        <v>0</v>
      </c>
      <c r="R35" s="566">
        <f>O35</f>
        <v>0</v>
      </c>
      <c r="S35" s="565">
        <f>P35*1.1</f>
        <v>0</v>
      </c>
      <c r="T35" s="565">
        <f t="shared" ref="T35:T41" si="127">R35*S35</f>
        <v>0</v>
      </c>
      <c r="U35" s="566">
        <f>R35</f>
        <v>0</v>
      </c>
      <c r="V35" s="565">
        <f>S35*1.1</f>
        <v>0</v>
      </c>
      <c r="W35" s="565">
        <f t="shared" ref="W35:W41" si="128">U35*V35</f>
        <v>0</v>
      </c>
      <c r="X35" s="566">
        <f>U35</f>
        <v>0</v>
      </c>
      <c r="Y35" s="565">
        <f>V35*1.1</f>
        <v>0</v>
      </c>
      <c r="Z35" s="565">
        <f t="shared" ref="Z35:Z41" si="129">X35*Y35</f>
        <v>0</v>
      </c>
      <c r="AA35" s="566">
        <f>X35</f>
        <v>0</v>
      </c>
      <c r="AB35" s="565">
        <f>Y35*1.1</f>
        <v>0</v>
      </c>
      <c r="AC35" s="565">
        <f t="shared" ref="AC35:AC41" si="130">AA35*AB35</f>
        <v>0</v>
      </c>
      <c r="AD35" s="566">
        <f>AA35</f>
        <v>0</v>
      </c>
      <c r="AE35" s="565">
        <f>AB35*1.1</f>
        <v>0</v>
      </c>
      <c r="AF35" s="565">
        <f t="shared" ref="AF35:AF41" si="131">AD35*AE35</f>
        <v>0</v>
      </c>
      <c r="AG35" s="566">
        <f>AD35</f>
        <v>0</v>
      </c>
      <c r="AH35" s="565">
        <f>AE35*1.1</f>
        <v>0</v>
      </c>
      <c r="AI35" s="565">
        <f t="shared" ref="AI35:AI41" si="132">AG35*AH35</f>
        <v>0</v>
      </c>
      <c r="AJ35" s="566">
        <f>AG35</f>
        <v>0</v>
      </c>
      <c r="AK35" s="565">
        <f>AH35*1.1</f>
        <v>0</v>
      </c>
      <c r="AL35" s="565">
        <f t="shared" ref="AL35:AL41" si="133">AJ35*AK35</f>
        <v>0</v>
      </c>
    </row>
    <row r="36" spans="1:38" hidden="1">
      <c r="A36" s="784"/>
      <c r="B36" s="526" t="s">
        <v>435</v>
      </c>
      <c r="C36" s="527"/>
      <c r="D36" s="526"/>
      <c r="E36" s="526">
        <f t="shared" si="122"/>
        <v>0</v>
      </c>
      <c r="F36" s="527"/>
      <c r="G36" s="526">
        <f>D36*1.1</f>
        <v>0</v>
      </c>
      <c r="H36" s="526">
        <f t="shared" si="123"/>
        <v>0</v>
      </c>
      <c r="I36" s="527"/>
      <c r="J36" s="526">
        <f>G36*1.1</f>
        <v>0</v>
      </c>
      <c r="K36" s="526">
        <f t="shared" si="124"/>
        <v>0</v>
      </c>
      <c r="L36" s="527"/>
      <c r="M36" s="526">
        <f>J36*1.1</f>
        <v>0</v>
      </c>
      <c r="N36" s="526">
        <f t="shared" si="125"/>
        <v>0</v>
      </c>
      <c r="O36" s="527"/>
      <c r="P36" s="526">
        <f>M36*1.1</f>
        <v>0</v>
      </c>
      <c r="Q36" s="526">
        <f t="shared" si="126"/>
        <v>0</v>
      </c>
      <c r="R36" s="527">
        <f t="shared" ref="R36" si="134">O36</f>
        <v>0</v>
      </c>
      <c r="S36" s="526">
        <f>P36*1.1</f>
        <v>0</v>
      </c>
      <c r="T36" s="526">
        <f t="shared" si="127"/>
        <v>0</v>
      </c>
      <c r="U36" s="527">
        <f t="shared" ref="U36" si="135">R36</f>
        <v>0</v>
      </c>
      <c r="V36" s="526">
        <f>S36*1.1</f>
        <v>0</v>
      </c>
      <c r="W36" s="526">
        <f t="shared" si="128"/>
        <v>0</v>
      </c>
      <c r="X36" s="527">
        <f t="shared" ref="X36" si="136">U36</f>
        <v>0</v>
      </c>
      <c r="Y36" s="526">
        <f>V36*1.1</f>
        <v>0</v>
      </c>
      <c r="Z36" s="526">
        <f t="shared" si="129"/>
        <v>0</v>
      </c>
      <c r="AA36" s="527">
        <f t="shared" ref="AA36" si="137">X36</f>
        <v>0</v>
      </c>
      <c r="AB36" s="526">
        <f>Y36*1.1</f>
        <v>0</v>
      </c>
      <c r="AC36" s="526">
        <f t="shared" si="130"/>
        <v>0</v>
      </c>
      <c r="AD36" s="527">
        <f t="shared" ref="AD36" si="138">AA36</f>
        <v>0</v>
      </c>
      <c r="AE36" s="526">
        <f>AB36*1.1</f>
        <v>0</v>
      </c>
      <c r="AF36" s="526">
        <f t="shared" si="131"/>
        <v>0</v>
      </c>
      <c r="AG36" s="527">
        <f t="shared" ref="AG36" si="139">AD36</f>
        <v>0</v>
      </c>
      <c r="AH36" s="526">
        <f>AE36*1.1</f>
        <v>0</v>
      </c>
      <c r="AI36" s="526">
        <f t="shared" si="132"/>
        <v>0</v>
      </c>
      <c r="AJ36" s="527">
        <f t="shared" ref="AJ36" si="140">AG36</f>
        <v>0</v>
      </c>
      <c r="AK36" s="526">
        <f>AH36*1.1</f>
        <v>0</v>
      </c>
      <c r="AL36" s="526">
        <f t="shared" si="133"/>
        <v>0</v>
      </c>
    </row>
    <row r="37" spans="1:38" s="23" customFormat="1" ht="14.4" hidden="1">
      <c r="A37" s="784"/>
      <c r="B37" s="526" t="s">
        <v>436</v>
      </c>
      <c r="C37" s="527"/>
      <c r="D37" s="565"/>
      <c r="E37" s="565">
        <f t="shared" si="122"/>
        <v>0</v>
      </c>
      <c r="F37" s="527"/>
      <c r="G37" s="565">
        <f>D37*1.1</f>
        <v>0</v>
      </c>
      <c r="H37" s="565">
        <f t="shared" si="123"/>
        <v>0</v>
      </c>
      <c r="I37" s="566"/>
      <c r="J37" s="565">
        <f>G37*1.1</f>
        <v>0</v>
      </c>
      <c r="K37" s="565">
        <f t="shared" si="124"/>
        <v>0</v>
      </c>
      <c r="L37" s="566"/>
      <c r="M37" s="565">
        <f>J37*1.1</f>
        <v>0</v>
      </c>
      <c r="N37" s="565">
        <f t="shared" si="125"/>
        <v>0</v>
      </c>
      <c r="O37" s="566"/>
      <c r="P37" s="565">
        <f>M37*1.1</f>
        <v>0</v>
      </c>
      <c r="Q37" s="565">
        <f t="shared" si="126"/>
        <v>0</v>
      </c>
      <c r="R37" s="566">
        <f>O37</f>
        <v>0</v>
      </c>
      <c r="S37" s="565">
        <f>P37*1.1</f>
        <v>0</v>
      </c>
      <c r="T37" s="565">
        <f t="shared" si="127"/>
        <v>0</v>
      </c>
      <c r="U37" s="566">
        <f>R37</f>
        <v>0</v>
      </c>
      <c r="V37" s="565">
        <f>S37*1.1</f>
        <v>0</v>
      </c>
      <c r="W37" s="565">
        <f t="shared" si="128"/>
        <v>0</v>
      </c>
      <c r="X37" s="566">
        <f>U37</f>
        <v>0</v>
      </c>
      <c r="Y37" s="565">
        <f>V37*1.1</f>
        <v>0</v>
      </c>
      <c r="Z37" s="565">
        <f t="shared" si="129"/>
        <v>0</v>
      </c>
      <c r="AA37" s="566">
        <f>X37</f>
        <v>0</v>
      </c>
      <c r="AB37" s="565">
        <f>Y37*1.1</f>
        <v>0</v>
      </c>
      <c r="AC37" s="565">
        <f t="shared" si="130"/>
        <v>0</v>
      </c>
      <c r="AD37" s="566">
        <f>AA37</f>
        <v>0</v>
      </c>
      <c r="AE37" s="565">
        <f>AB37*1.1</f>
        <v>0</v>
      </c>
      <c r="AF37" s="565">
        <f t="shared" si="131"/>
        <v>0</v>
      </c>
      <c r="AG37" s="566">
        <f>AD37</f>
        <v>0</v>
      </c>
      <c r="AH37" s="565">
        <f>AE37*1.1</f>
        <v>0</v>
      </c>
      <c r="AI37" s="565">
        <f t="shared" si="132"/>
        <v>0</v>
      </c>
      <c r="AJ37" s="566">
        <f>AG37</f>
        <v>0</v>
      </c>
      <c r="AK37" s="565">
        <f>AH37*1.1</f>
        <v>0</v>
      </c>
      <c r="AL37" s="565">
        <f t="shared" si="133"/>
        <v>0</v>
      </c>
    </row>
    <row r="38" spans="1:38" s="23" customFormat="1" ht="14.4" hidden="1">
      <c r="A38" s="784"/>
      <c r="B38" s="526" t="s">
        <v>440</v>
      </c>
      <c r="C38" s="527"/>
      <c r="D38" s="565"/>
      <c r="E38" s="565">
        <f t="shared" si="122"/>
        <v>0</v>
      </c>
      <c r="F38" s="527"/>
      <c r="G38" s="565">
        <f t="shared" ref="G38:G41" si="141">D38*1.1</f>
        <v>0</v>
      </c>
      <c r="H38" s="565">
        <f t="shared" si="123"/>
        <v>0</v>
      </c>
      <c r="I38" s="566"/>
      <c r="J38" s="565">
        <f t="shared" ref="J38:J41" si="142">G38*1.1</f>
        <v>0</v>
      </c>
      <c r="K38" s="565">
        <f t="shared" si="124"/>
        <v>0</v>
      </c>
      <c r="L38" s="566"/>
      <c r="M38" s="565">
        <f t="shared" ref="M38:M41" si="143">J38*1.1</f>
        <v>0</v>
      </c>
      <c r="N38" s="565">
        <f t="shared" si="125"/>
        <v>0</v>
      </c>
      <c r="O38" s="566"/>
      <c r="P38" s="565">
        <f t="shared" ref="P38:P41" si="144">M38*1.1</f>
        <v>0</v>
      </c>
      <c r="Q38" s="565">
        <f t="shared" si="126"/>
        <v>0</v>
      </c>
      <c r="R38" s="566">
        <f t="shared" ref="R38:R41" si="145">O38</f>
        <v>0</v>
      </c>
      <c r="S38" s="565">
        <f t="shared" ref="S38:S41" si="146">P38*1.1</f>
        <v>0</v>
      </c>
      <c r="T38" s="565">
        <f t="shared" si="127"/>
        <v>0</v>
      </c>
      <c r="U38" s="566">
        <f t="shared" ref="U38:U41" si="147">R38</f>
        <v>0</v>
      </c>
      <c r="V38" s="565">
        <f t="shared" ref="V38:V41" si="148">S38*1.1</f>
        <v>0</v>
      </c>
      <c r="W38" s="565">
        <f t="shared" si="128"/>
        <v>0</v>
      </c>
      <c r="X38" s="566">
        <f t="shared" ref="X38:X41" si="149">U38</f>
        <v>0</v>
      </c>
      <c r="Y38" s="565">
        <f t="shared" ref="Y38:Y41" si="150">V38*1.1</f>
        <v>0</v>
      </c>
      <c r="Z38" s="565">
        <f t="shared" si="129"/>
        <v>0</v>
      </c>
      <c r="AA38" s="566">
        <f t="shared" ref="AA38:AA41" si="151">X38</f>
        <v>0</v>
      </c>
      <c r="AB38" s="565">
        <f t="shared" ref="AB38:AB41" si="152">Y38*1.1</f>
        <v>0</v>
      </c>
      <c r="AC38" s="565">
        <f t="shared" si="130"/>
        <v>0</v>
      </c>
      <c r="AD38" s="566">
        <f t="shared" ref="AD38:AD41" si="153">AA38</f>
        <v>0</v>
      </c>
      <c r="AE38" s="565">
        <f t="shared" ref="AE38:AE41" si="154">AB38*1.1</f>
        <v>0</v>
      </c>
      <c r="AF38" s="565">
        <f t="shared" si="131"/>
        <v>0</v>
      </c>
      <c r="AG38" s="566">
        <f t="shared" ref="AG38:AG41" si="155">AD38</f>
        <v>0</v>
      </c>
      <c r="AH38" s="565">
        <f t="shared" ref="AH38:AH41" si="156">AE38*1.1</f>
        <v>0</v>
      </c>
      <c r="AI38" s="565">
        <f t="shared" si="132"/>
        <v>0</v>
      </c>
      <c r="AJ38" s="566">
        <f t="shared" ref="AJ38:AJ41" si="157">AG38</f>
        <v>0</v>
      </c>
      <c r="AK38" s="565">
        <f t="shared" ref="AK38:AK41" si="158">AH38*1.1</f>
        <v>0</v>
      </c>
      <c r="AL38" s="565">
        <f t="shared" si="133"/>
        <v>0</v>
      </c>
    </row>
    <row r="39" spans="1:38" s="23" customFormat="1" ht="14.4" hidden="1">
      <c r="A39" s="784"/>
      <c r="B39" s="526" t="s">
        <v>441</v>
      </c>
      <c r="C39" s="527"/>
      <c r="D39" s="565"/>
      <c r="E39" s="565">
        <f t="shared" si="122"/>
        <v>0</v>
      </c>
      <c r="F39" s="527"/>
      <c r="G39" s="526">
        <f t="shared" si="141"/>
        <v>0</v>
      </c>
      <c r="H39" s="565">
        <f t="shared" si="123"/>
        <v>0</v>
      </c>
      <c r="I39" s="566"/>
      <c r="J39" s="526">
        <f t="shared" si="142"/>
        <v>0</v>
      </c>
      <c r="K39" s="565">
        <f t="shared" si="124"/>
        <v>0</v>
      </c>
      <c r="L39" s="566"/>
      <c r="M39" s="526">
        <f t="shared" si="143"/>
        <v>0</v>
      </c>
      <c r="N39" s="565">
        <f t="shared" si="125"/>
        <v>0</v>
      </c>
      <c r="O39" s="566"/>
      <c r="P39" s="526">
        <f t="shared" si="144"/>
        <v>0</v>
      </c>
      <c r="Q39" s="565">
        <f t="shared" si="126"/>
        <v>0</v>
      </c>
      <c r="R39" s="527">
        <f t="shared" si="145"/>
        <v>0</v>
      </c>
      <c r="S39" s="526">
        <f t="shared" si="146"/>
        <v>0</v>
      </c>
      <c r="T39" s="565">
        <f t="shared" si="127"/>
        <v>0</v>
      </c>
      <c r="U39" s="527">
        <f t="shared" si="147"/>
        <v>0</v>
      </c>
      <c r="V39" s="526">
        <f t="shared" si="148"/>
        <v>0</v>
      </c>
      <c r="W39" s="565">
        <f t="shared" si="128"/>
        <v>0</v>
      </c>
      <c r="X39" s="527">
        <f t="shared" si="149"/>
        <v>0</v>
      </c>
      <c r="Y39" s="526">
        <f t="shared" si="150"/>
        <v>0</v>
      </c>
      <c r="Z39" s="565">
        <f t="shared" si="129"/>
        <v>0</v>
      </c>
      <c r="AA39" s="527">
        <f t="shared" si="151"/>
        <v>0</v>
      </c>
      <c r="AB39" s="526">
        <f t="shared" si="152"/>
        <v>0</v>
      </c>
      <c r="AC39" s="565">
        <f t="shared" si="130"/>
        <v>0</v>
      </c>
      <c r="AD39" s="527">
        <f t="shared" si="153"/>
        <v>0</v>
      </c>
      <c r="AE39" s="526">
        <f t="shared" si="154"/>
        <v>0</v>
      </c>
      <c r="AF39" s="565">
        <f t="shared" si="131"/>
        <v>0</v>
      </c>
      <c r="AG39" s="527">
        <f t="shared" si="155"/>
        <v>0</v>
      </c>
      <c r="AH39" s="526">
        <f t="shared" si="156"/>
        <v>0</v>
      </c>
      <c r="AI39" s="565">
        <f t="shared" si="132"/>
        <v>0</v>
      </c>
      <c r="AJ39" s="527">
        <f t="shared" si="157"/>
        <v>0</v>
      </c>
      <c r="AK39" s="526">
        <f t="shared" si="158"/>
        <v>0</v>
      </c>
      <c r="AL39" s="565">
        <f t="shared" si="133"/>
        <v>0</v>
      </c>
    </row>
    <row r="40" spans="1:38" s="23" customFormat="1" ht="14.4" hidden="1">
      <c r="A40" s="784"/>
      <c r="B40" s="526" t="s">
        <v>442</v>
      </c>
      <c r="C40" s="527"/>
      <c r="D40" s="565"/>
      <c r="E40" s="526">
        <f t="shared" si="122"/>
        <v>0</v>
      </c>
      <c r="F40" s="527"/>
      <c r="G40" s="565">
        <f t="shared" si="141"/>
        <v>0</v>
      </c>
      <c r="H40" s="526">
        <f t="shared" si="123"/>
        <v>0</v>
      </c>
      <c r="I40" s="566"/>
      <c r="J40" s="565">
        <f t="shared" si="142"/>
        <v>0</v>
      </c>
      <c r="K40" s="526">
        <f t="shared" si="124"/>
        <v>0</v>
      </c>
      <c r="L40" s="566"/>
      <c r="M40" s="565">
        <f t="shared" si="143"/>
        <v>0</v>
      </c>
      <c r="N40" s="526">
        <f t="shared" si="125"/>
        <v>0</v>
      </c>
      <c r="O40" s="566"/>
      <c r="P40" s="565">
        <f t="shared" si="144"/>
        <v>0</v>
      </c>
      <c r="Q40" s="526">
        <f t="shared" si="126"/>
        <v>0</v>
      </c>
      <c r="R40" s="566">
        <f t="shared" si="145"/>
        <v>0</v>
      </c>
      <c r="S40" s="565">
        <f t="shared" si="146"/>
        <v>0</v>
      </c>
      <c r="T40" s="526">
        <f t="shared" si="127"/>
        <v>0</v>
      </c>
      <c r="U40" s="566">
        <f t="shared" si="147"/>
        <v>0</v>
      </c>
      <c r="V40" s="565">
        <f t="shared" si="148"/>
        <v>0</v>
      </c>
      <c r="W40" s="526">
        <f t="shared" si="128"/>
        <v>0</v>
      </c>
      <c r="X40" s="566">
        <f t="shared" si="149"/>
        <v>0</v>
      </c>
      <c r="Y40" s="565">
        <f t="shared" si="150"/>
        <v>0</v>
      </c>
      <c r="Z40" s="526">
        <f t="shared" si="129"/>
        <v>0</v>
      </c>
      <c r="AA40" s="566">
        <f t="shared" si="151"/>
        <v>0</v>
      </c>
      <c r="AB40" s="565">
        <f t="shared" si="152"/>
        <v>0</v>
      </c>
      <c r="AC40" s="526">
        <f t="shared" si="130"/>
        <v>0</v>
      </c>
      <c r="AD40" s="566">
        <f t="shared" si="153"/>
        <v>0</v>
      </c>
      <c r="AE40" s="565">
        <f t="shared" si="154"/>
        <v>0</v>
      </c>
      <c r="AF40" s="526">
        <f t="shared" si="131"/>
        <v>0</v>
      </c>
      <c r="AG40" s="566">
        <f t="shared" si="155"/>
        <v>0</v>
      </c>
      <c r="AH40" s="565">
        <f t="shared" si="156"/>
        <v>0</v>
      </c>
      <c r="AI40" s="526">
        <f t="shared" si="132"/>
        <v>0</v>
      </c>
      <c r="AJ40" s="566">
        <f t="shared" si="157"/>
        <v>0</v>
      </c>
      <c r="AK40" s="565">
        <f t="shared" si="158"/>
        <v>0</v>
      </c>
      <c r="AL40" s="526">
        <f t="shared" si="133"/>
        <v>0</v>
      </c>
    </row>
    <row r="41" spans="1:38" s="23" customFormat="1" ht="14.4" hidden="1">
      <c r="A41" s="784"/>
      <c r="B41" s="526" t="s">
        <v>443</v>
      </c>
      <c r="C41" s="527"/>
      <c r="D41" s="565"/>
      <c r="E41" s="565">
        <f t="shared" si="122"/>
        <v>0</v>
      </c>
      <c r="F41" s="527"/>
      <c r="G41" s="565">
        <f t="shared" si="141"/>
        <v>0</v>
      </c>
      <c r="H41" s="565">
        <f t="shared" si="123"/>
        <v>0</v>
      </c>
      <c r="I41" s="566"/>
      <c r="J41" s="565">
        <f t="shared" si="142"/>
        <v>0</v>
      </c>
      <c r="K41" s="565">
        <f t="shared" si="124"/>
        <v>0</v>
      </c>
      <c r="L41" s="566"/>
      <c r="M41" s="565">
        <f t="shared" si="143"/>
        <v>0</v>
      </c>
      <c r="N41" s="565">
        <f t="shared" si="125"/>
        <v>0</v>
      </c>
      <c r="O41" s="566"/>
      <c r="P41" s="565">
        <f t="shared" si="144"/>
        <v>0</v>
      </c>
      <c r="Q41" s="565">
        <f t="shared" si="126"/>
        <v>0</v>
      </c>
      <c r="R41" s="566">
        <f t="shared" si="145"/>
        <v>0</v>
      </c>
      <c r="S41" s="565">
        <f t="shared" si="146"/>
        <v>0</v>
      </c>
      <c r="T41" s="565">
        <f t="shared" si="127"/>
        <v>0</v>
      </c>
      <c r="U41" s="566">
        <f t="shared" si="147"/>
        <v>0</v>
      </c>
      <c r="V41" s="565">
        <f t="shared" si="148"/>
        <v>0</v>
      </c>
      <c r="W41" s="565">
        <f t="shared" si="128"/>
        <v>0</v>
      </c>
      <c r="X41" s="566">
        <f t="shared" si="149"/>
        <v>0</v>
      </c>
      <c r="Y41" s="565">
        <f t="shared" si="150"/>
        <v>0</v>
      </c>
      <c r="Z41" s="565">
        <f t="shared" si="129"/>
        <v>0</v>
      </c>
      <c r="AA41" s="566">
        <f t="shared" si="151"/>
        <v>0</v>
      </c>
      <c r="AB41" s="565">
        <f t="shared" si="152"/>
        <v>0</v>
      </c>
      <c r="AC41" s="565">
        <f t="shared" si="130"/>
        <v>0</v>
      </c>
      <c r="AD41" s="566">
        <f t="shared" si="153"/>
        <v>0</v>
      </c>
      <c r="AE41" s="565">
        <f t="shared" si="154"/>
        <v>0</v>
      </c>
      <c r="AF41" s="565">
        <f t="shared" si="131"/>
        <v>0</v>
      </c>
      <c r="AG41" s="566">
        <f t="shared" si="155"/>
        <v>0</v>
      </c>
      <c r="AH41" s="565">
        <f t="shared" si="156"/>
        <v>0</v>
      </c>
      <c r="AI41" s="565">
        <f t="shared" si="132"/>
        <v>0</v>
      </c>
      <c r="AJ41" s="566">
        <f t="shared" si="157"/>
        <v>0</v>
      </c>
      <c r="AK41" s="565">
        <f t="shared" si="158"/>
        <v>0</v>
      </c>
      <c r="AL41" s="565">
        <f t="shared" si="133"/>
        <v>0</v>
      </c>
    </row>
    <row r="42" spans="1:38" s="202" customFormat="1" hidden="1">
      <c r="A42" s="784"/>
      <c r="B42" s="528" t="s">
        <v>456</v>
      </c>
      <c r="C42" s="529"/>
      <c r="D42" s="528"/>
      <c r="E42" s="528">
        <f>SUM(E35:E41)</f>
        <v>0</v>
      </c>
      <c r="F42" s="529"/>
      <c r="G42" s="528"/>
      <c r="H42" s="528">
        <f>SUM(H35:H41)</f>
        <v>0</v>
      </c>
      <c r="I42" s="529"/>
      <c r="J42" s="528"/>
      <c r="K42" s="528">
        <f>SUM(K35:K41)</f>
        <v>0</v>
      </c>
      <c r="L42" s="529"/>
      <c r="M42" s="528"/>
      <c r="N42" s="528">
        <f>SUM(N35:N41)</f>
        <v>0</v>
      </c>
      <c r="O42" s="529"/>
      <c r="P42" s="528"/>
      <c r="Q42" s="528">
        <f>SUM(Q35:Q41)</f>
        <v>0</v>
      </c>
      <c r="R42" s="529"/>
      <c r="S42" s="528"/>
      <c r="T42" s="528">
        <f>SUM(T35:T41)</f>
        <v>0</v>
      </c>
      <c r="U42" s="529"/>
      <c r="V42" s="528"/>
      <c r="W42" s="528">
        <f>SUM(W35:W41)</f>
        <v>0</v>
      </c>
      <c r="X42" s="529"/>
      <c r="Y42" s="528"/>
      <c r="Z42" s="528">
        <f>SUM(Z35:Z41)</f>
        <v>0</v>
      </c>
      <c r="AA42" s="529"/>
      <c r="AB42" s="528"/>
      <c r="AC42" s="528">
        <f>SUM(AC35:AC41)</f>
        <v>0</v>
      </c>
      <c r="AD42" s="529"/>
      <c r="AE42" s="528"/>
      <c r="AF42" s="528">
        <f>SUM(AF35:AF41)</f>
        <v>0</v>
      </c>
      <c r="AG42" s="529"/>
      <c r="AH42" s="528"/>
      <c r="AI42" s="528">
        <f>SUM(AI35:AI41)</f>
        <v>0</v>
      </c>
      <c r="AJ42" s="529"/>
      <c r="AK42" s="528"/>
      <c r="AL42" s="528">
        <f>SUM(AL35:AL41)</f>
        <v>0</v>
      </c>
    </row>
    <row r="43" spans="1:38" s="202" customFormat="1" hidden="1">
      <c r="A43" s="532"/>
      <c r="B43" s="528"/>
      <c r="C43" s="529"/>
      <c r="D43" s="528"/>
      <c r="E43" s="528"/>
      <c r="F43" s="529"/>
      <c r="G43" s="528"/>
      <c r="H43" s="528"/>
      <c r="I43" s="529"/>
      <c r="J43" s="528"/>
      <c r="K43" s="528"/>
      <c r="L43" s="529"/>
      <c r="M43" s="528"/>
      <c r="N43" s="528"/>
      <c r="O43" s="529"/>
      <c r="P43" s="528"/>
      <c r="Q43" s="528"/>
      <c r="R43" s="529"/>
      <c r="S43" s="528"/>
      <c r="T43" s="528"/>
      <c r="U43" s="529"/>
      <c r="V43" s="528"/>
      <c r="W43" s="528"/>
      <c r="X43" s="529"/>
      <c r="Y43" s="528"/>
      <c r="Z43" s="528"/>
      <c r="AA43" s="529"/>
      <c r="AB43" s="528"/>
      <c r="AC43" s="528"/>
      <c r="AD43" s="529"/>
      <c r="AE43" s="528"/>
      <c r="AF43" s="528"/>
      <c r="AG43" s="529"/>
      <c r="AH43" s="528"/>
      <c r="AI43" s="528"/>
      <c r="AJ43" s="529"/>
      <c r="AK43" s="528"/>
      <c r="AL43" s="528"/>
    </row>
    <row r="44" spans="1:38" s="202" customFormat="1" hidden="1">
      <c r="A44" s="784" t="s">
        <v>446</v>
      </c>
      <c r="B44" s="528" t="s">
        <v>447</v>
      </c>
      <c r="C44" s="529"/>
      <c r="D44" s="529"/>
      <c r="E44" s="529">
        <f>E32+E42</f>
        <v>0</v>
      </c>
      <c r="F44" s="529"/>
      <c r="G44" s="529"/>
      <c r="H44" s="529">
        <f>H32+H42</f>
        <v>0</v>
      </c>
      <c r="I44" s="529"/>
      <c r="J44" s="529"/>
      <c r="K44" s="529">
        <f>K32+K42</f>
        <v>0</v>
      </c>
      <c r="L44" s="529"/>
      <c r="M44" s="529"/>
      <c r="N44" s="529">
        <f>N32+N42</f>
        <v>0</v>
      </c>
      <c r="O44" s="529"/>
      <c r="P44" s="529"/>
      <c r="Q44" s="529">
        <f>Q32+Q42</f>
        <v>0</v>
      </c>
      <c r="R44" s="529"/>
      <c r="S44" s="529"/>
      <c r="T44" s="529">
        <f>T32+T42</f>
        <v>0</v>
      </c>
      <c r="U44" s="529"/>
      <c r="V44" s="529"/>
      <c r="W44" s="529">
        <f>W32+W42</f>
        <v>0</v>
      </c>
      <c r="X44" s="529"/>
      <c r="Y44" s="529"/>
      <c r="Z44" s="529">
        <f>Z32+Z42</f>
        <v>0</v>
      </c>
      <c r="AA44" s="529"/>
      <c r="AB44" s="529"/>
      <c r="AC44" s="529">
        <f>AC32+AC42</f>
        <v>0</v>
      </c>
      <c r="AD44" s="529"/>
      <c r="AE44" s="529"/>
      <c r="AF44" s="529">
        <f>AF32+AF42</f>
        <v>0</v>
      </c>
      <c r="AG44" s="529"/>
      <c r="AH44" s="529"/>
      <c r="AI44" s="529">
        <f>AI32+AI42</f>
        <v>0</v>
      </c>
      <c r="AJ44" s="529"/>
      <c r="AK44" s="529"/>
      <c r="AL44" s="529">
        <f>AL32+AL42</f>
        <v>0</v>
      </c>
    </row>
    <row r="45" spans="1:38" s="202" customFormat="1" hidden="1">
      <c r="A45" s="784"/>
      <c r="B45" s="528" t="s">
        <v>448</v>
      </c>
      <c r="C45" s="529">
        <f>SUM(C25:C31,C35:C41)</f>
        <v>0</v>
      </c>
      <c r="D45" s="529"/>
      <c r="E45" s="529"/>
      <c r="F45" s="529">
        <f>SUM(F25:F31,F35:F41)</f>
        <v>0</v>
      </c>
      <c r="G45" s="529"/>
      <c r="H45" s="529"/>
      <c r="I45" s="529">
        <f>SUM(I25:I31,I35:I41)</f>
        <v>0</v>
      </c>
      <c r="J45" s="529"/>
      <c r="K45" s="529"/>
      <c r="L45" s="529">
        <f>SUM(L25:L31,L35:L41)</f>
        <v>0</v>
      </c>
      <c r="M45" s="529"/>
      <c r="N45" s="529"/>
      <c r="O45" s="529">
        <f>SUM(O25:O31,O35:O41)</f>
        <v>0</v>
      </c>
      <c r="P45" s="529"/>
      <c r="Q45" s="529"/>
      <c r="R45" s="529">
        <f>SUM(R25:R31,R35:R41)</f>
        <v>0</v>
      </c>
      <c r="S45" s="529"/>
      <c r="T45" s="529"/>
      <c r="U45" s="529">
        <f>SUM(U25:U31,U35:U41)</f>
        <v>0</v>
      </c>
      <c r="V45" s="529"/>
      <c r="W45" s="529"/>
      <c r="X45" s="529">
        <f>SUM(X25:X31,X35:X41)</f>
        <v>0</v>
      </c>
      <c r="Y45" s="529"/>
      <c r="Z45" s="529"/>
      <c r="AA45" s="529">
        <f>SUM(AA25:AA31,AA35:AA41)</f>
        <v>0</v>
      </c>
      <c r="AB45" s="529"/>
      <c r="AC45" s="529"/>
      <c r="AD45" s="529">
        <f>SUM(AD25:AD31,AD35:AD41)</f>
        <v>0</v>
      </c>
      <c r="AE45" s="529"/>
      <c r="AF45" s="529"/>
      <c r="AG45" s="529">
        <f>SUM(AG25:AG31,AG35:AG41)</f>
        <v>0</v>
      </c>
      <c r="AH45" s="529"/>
      <c r="AI45" s="529"/>
      <c r="AJ45" s="529">
        <f>SUM(AJ25:AJ31,AJ35:AJ41)</f>
        <v>0</v>
      </c>
      <c r="AK45" s="529"/>
      <c r="AL45" s="529"/>
    </row>
    <row r="46" spans="1:38" s="202" customFormat="1">
      <c r="A46" s="528" t="s">
        <v>439</v>
      </c>
      <c r="B46" s="528"/>
      <c r="C46" s="529"/>
      <c r="D46" s="528"/>
      <c r="E46" s="528"/>
      <c r="F46" s="529"/>
      <c r="G46" s="528"/>
      <c r="H46" s="528">
        <f>E46*1.05</f>
        <v>0</v>
      </c>
      <c r="I46" s="529"/>
      <c r="J46" s="528"/>
      <c r="K46" s="528">
        <f>H46*1.05</f>
        <v>0</v>
      </c>
      <c r="L46" s="529"/>
      <c r="M46" s="528"/>
      <c r="N46" s="528">
        <f>K46*1.05</f>
        <v>0</v>
      </c>
      <c r="O46" s="529"/>
      <c r="P46" s="528"/>
      <c r="Q46" s="528">
        <f>N46*1.05</f>
        <v>0</v>
      </c>
      <c r="R46" s="529"/>
      <c r="S46" s="528"/>
      <c r="T46" s="528">
        <f>Q46*1.05</f>
        <v>0</v>
      </c>
      <c r="U46" s="529"/>
      <c r="V46" s="528"/>
      <c r="W46" s="528">
        <f>T46*1.05</f>
        <v>0</v>
      </c>
      <c r="X46" s="529"/>
      <c r="Y46" s="528"/>
      <c r="Z46" s="528">
        <f>W46*1.05</f>
        <v>0</v>
      </c>
      <c r="AA46" s="529"/>
      <c r="AB46" s="528"/>
      <c r="AC46" s="528">
        <f>Z46*1.05</f>
        <v>0</v>
      </c>
      <c r="AD46" s="529"/>
      <c r="AE46" s="528"/>
      <c r="AF46" s="528">
        <f>AC46*1.05</f>
        <v>0</v>
      </c>
      <c r="AG46" s="529"/>
      <c r="AH46" s="528"/>
      <c r="AI46" s="528">
        <f>AF46*1.05</f>
        <v>0</v>
      </c>
      <c r="AJ46" s="529"/>
      <c r="AK46" s="528"/>
      <c r="AL46" s="528">
        <f>AI46*1.05</f>
        <v>0</v>
      </c>
    </row>
    <row r="47" spans="1:38">
      <c r="A47" s="530"/>
      <c r="B47" s="528" t="s">
        <v>308</v>
      </c>
      <c r="C47" s="529"/>
      <c r="D47" s="529"/>
      <c r="E47" s="529">
        <f>E22+E46+E13</f>
        <v>0</v>
      </c>
      <c r="F47" s="529"/>
      <c r="G47" s="529"/>
      <c r="H47" s="529">
        <f>H22+H46+H13</f>
        <v>0</v>
      </c>
      <c r="I47" s="529"/>
      <c r="J47" s="529"/>
      <c r="K47" s="529">
        <f>K22+K46+K13</f>
        <v>0</v>
      </c>
      <c r="L47" s="529"/>
      <c r="M47" s="529"/>
      <c r="N47" s="529">
        <f>N22+N46+N13</f>
        <v>0</v>
      </c>
      <c r="O47" s="529"/>
      <c r="P47" s="529"/>
      <c r="Q47" s="529">
        <f>Q22+Q46+Q13</f>
        <v>0</v>
      </c>
      <c r="R47" s="529"/>
      <c r="S47" s="529"/>
      <c r="T47" s="529">
        <f>T22+T46+T13</f>
        <v>0</v>
      </c>
      <c r="U47" s="529"/>
      <c r="V47" s="529"/>
      <c r="W47" s="529">
        <f>W22+W46+W13</f>
        <v>0</v>
      </c>
      <c r="X47" s="529"/>
      <c r="Y47" s="529"/>
      <c r="Z47" s="529">
        <f>Z22+Z46+Z13</f>
        <v>0</v>
      </c>
      <c r="AA47" s="529"/>
      <c r="AB47" s="529"/>
      <c r="AC47" s="529">
        <f>AC22+AC46+AC13</f>
        <v>0</v>
      </c>
      <c r="AD47" s="529"/>
      <c r="AE47" s="529"/>
      <c r="AF47" s="529">
        <f>AF22+AF46+AF13</f>
        <v>0</v>
      </c>
      <c r="AG47" s="529"/>
      <c r="AH47" s="529"/>
      <c r="AI47" s="529">
        <f>AI22+AI46+AI13</f>
        <v>0</v>
      </c>
      <c r="AJ47" s="529"/>
      <c r="AK47" s="529"/>
      <c r="AL47" s="529">
        <f>AL22+AL46+AL13</f>
        <v>0</v>
      </c>
    </row>
  </sheetData>
  <sheetProtection selectLockedCells="1" selectUnlockedCells="1"/>
  <mergeCells count="18">
    <mergeCell ref="AJ3:AL3"/>
    <mergeCell ref="X3:Z3"/>
    <mergeCell ref="AA3:AC3"/>
    <mergeCell ref="AD3:AF3"/>
    <mergeCell ref="AG3:AI3"/>
    <mergeCell ref="A6:A13"/>
    <mergeCell ref="U3:W3"/>
    <mergeCell ref="C3:E3"/>
    <mergeCell ref="F3:H3"/>
    <mergeCell ref="I3:K3"/>
    <mergeCell ref="L3:N3"/>
    <mergeCell ref="O3:Q3"/>
    <mergeCell ref="R3:T3"/>
    <mergeCell ref="A24:A32"/>
    <mergeCell ref="A34:A42"/>
    <mergeCell ref="A14:AL14"/>
    <mergeCell ref="A44:A45"/>
    <mergeCell ref="A15:A22"/>
  </mergeCells>
  <phoneticPr fontId="175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3AB38-094F-EA4E-8BD9-B674188F7717}">
  <sheetPr codeName="Sheet14">
    <tabColor rgb="FF00B050"/>
  </sheetPr>
  <dimension ref="A1:AL17"/>
  <sheetViews>
    <sheetView showGridLines="0" zoomScale="80" zoomScaleNormal="80" workbookViewId="0">
      <selection activeCell="C7" sqref="C7:D7"/>
    </sheetView>
  </sheetViews>
  <sheetFormatPr defaultColWidth="9.21875" defaultRowHeight="12"/>
  <cols>
    <col min="1" max="1" width="20.5546875" style="531" bestFit="1" customWidth="1"/>
    <col min="2" max="2" width="22" style="217" bestFit="1" customWidth="1"/>
    <col min="3" max="38" width="7.33203125" style="217" customWidth="1"/>
    <col min="39" max="16384" width="9.21875" style="217"/>
  </cols>
  <sheetData>
    <row r="1" spans="1:38">
      <c r="A1" s="650" t="s">
        <v>124</v>
      </c>
      <c r="B1" s="650"/>
    </row>
    <row r="2" spans="1:38">
      <c r="A2" s="517" t="s">
        <v>238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AK2" s="518"/>
      <c r="AL2" s="518"/>
    </row>
    <row r="3" spans="1:38" s="521" customFormat="1" ht="28.5" customHeight="1">
      <c r="A3" s="519"/>
      <c r="B3" s="520"/>
      <c r="C3" s="787" t="s">
        <v>141</v>
      </c>
      <c r="D3" s="787"/>
      <c r="E3" s="787"/>
      <c r="F3" s="787" t="s">
        <v>142</v>
      </c>
      <c r="G3" s="787"/>
      <c r="H3" s="787"/>
      <c r="I3" s="787" t="s">
        <v>143</v>
      </c>
      <c r="J3" s="787"/>
      <c r="K3" s="787"/>
      <c r="L3" s="787" t="s">
        <v>144</v>
      </c>
      <c r="M3" s="787"/>
      <c r="N3" s="787"/>
      <c r="O3" s="787" t="s">
        <v>145</v>
      </c>
      <c r="P3" s="787"/>
      <c r="Q3" s="787"/>
      <c r="R3" s="787" t="s">
        <v>223</v>
      </c>
      <c r="S3" s="787"/>
      <c r="T3" s="787"/>
      <c r="U3" s="787" t="s">
        <v>224</v>
      </c>
      <c r="V3" s="787"/>
      <c r="W3" s="787"/>
      <c r="X3" s="787" t="s">
        <v>329</v>
      </c>
      <c r="Y3" s="787"/>
      <c r="Z3" s="787"/>
      <c r="AA3" s="787" t="s">
        <v>330</v>
      </c>
      <c r="AB3" s="787"/>
      <c r="AC3" s="787"/>
      <c r="AD3" s="787" t="s">
        <v>331</v>
      </c>
      <c r="AE3" s="787"/>
      <c r="AF3" s="787"/>
      <c r="AG3" s="787" t="s">
        <v>332</v>
      </c>
      <c r="AH3" s="787"/>
      <c r="AI3" s="787"/>
      <c r="AJ3" s="787" t="s">
        <v>343</v>
      </c>
      <c r="AK3" s="787"/>
      <c r="AL3" s="787"/>
    </row>
    <row r="4" spans="1:38" s="655" customFormat="1" ht="24">
      <c r="A4" s="522" t="s">
        <v>480</v>
      </c>
      <c r="B4" s="654" t="s">
        <v>403</v>
      </c>
      <c r="C4" s="581" t="s">
        <v>241</v>
      </c>
      <c r="D4" s="524" t="s">
        <v>404</v>
      </c>
      <c r="E4" s="524" t="s">
        <v>405</v>
      </c>
      <c r="F4" s="581" t="s">
        <v>241</v>
      </c>
      <c r="G4" s="524" t="s">
        <v>242</v>
      </c>
      <c r="H4" s="524" t="s">
        <v>243</v>
      </c>
      <c r="I4" s="581" t="s">
        <v>241</v>
      </c>
      <c r="J4" s="524" t="s">
        <v>242</v>
      </c>
      <c r="K4" s="524" t="s">
        <v>243</v>
      </c>
      <c r="L4" s="581" t="s">
        <v>241</v>
      </c>
      <c r="M4" s="524" t="s">
        <v>242</v>
      </c>
      <c r="N4" s="524" t="s">
        <v>243</v>
      </c>
      <c r="O4" s="581" t="s">
        <v>241</v>
      </c>
      <c r="P4" s="524" t="s">
        <v>242</v>
      </c>
      <c r="Q4" s="524" t="s">
        <v>243</v>
      </c>
      <c r="R4" s="581" t="s">
        <v>241</v>
      </c>
      <c r="S4" s="524" t="s">
        <v>242</v>
      </c>
      <c r="T4" s="524" t="s">
        <v>243</v>
      </c>
      <c r="U4" s="581" t="s">
        <v>241</v>
      </c>
      <c r="V4" s="524" t="s">
        <v>242</v>
      </c>
      <c r="W4" s="524" t="s">
        <v>243</v>
      </c>
      <c r="X4" s="581" t="s">
        <v>241</v>
      </c>
      <c r="Y4" s="524" t="s">
        <v>242</v>
      </c>
      <c r="Z4" s="524" t="s">
        <v>243</v>
      </c>
      <c r="AA4" s="581" t="s">
        <v>241</v>
      </c>
      <c r="AB4" s="524" t="s">
        <v>242</v>
      </c>
      <c r="AC4" s="524" t="s">
        <v>243</v>
      </c>
      <c r="AD4" s="581" t="s">
        <v>241</v>
      </c>
      <c r="AE4" s="524" t="s">
        <v>242</v>
      </c>
      <c r="AF4" s="524" t="s">
        <v>243</v>
      </c>
      <c r="AG4" s="581" t="s">
        <v>241</v>
      </c>
      <c r="AH4" s="524" t="s">
        <v>242</v>
      </c>
      <c r="AI4" s="524" t="s">
        <v>243</v>
      </c>
      <c r="AJ4" s="581" t="s">
        <v>241</v>
      </c>
      <c r="AK4" s="524" t="s">
        <v>242</v>
      </c>
      <c r="AL4" s="524" t="s">
        <v>243</v>
      </c>
    </row>
    <row r="6" spans="1:38">
      <c r="B6" s="578" t="s">
        <v>470</v>
      </c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8"/>
      <c r="AA6" s="578"/>
      <c r="AB6" s="578"/>
      <c r="AC6" s="578"/>
      <c r="AD6" s="578"/>
      <c r="AE6" s="578"/>
      <c r="AF6" s="578"/>
      <c r="AG6" s="578"/>
      <c r="AH6" s="578"/>
      <c r="AI6" s="578"/>
      <c r="AJ6" s="578"/>
      <c r="AK6" s="578"/>
      <c r="AL6" s="578"/>
    </row>
    <row r="7" spans="1:38">
      <c r="A7" s="788" t="s">
        <v>245</v>
      </c>
      <c r="B7" s="526" t="s">
        <v>406</v>
      </c>
      <c r="C7" s="651"/>
      <c r="D7" s="648"/>
      <c r="E7" s="648">
        <f>C7*D7</f>
        <v>0</v>
      </c>
      <c r="F7" s="651">
        <f>C7+$C$6</f>
        <v>0</v>
      </c>
      <c r="G7" s="648">
        <f>D7*1.1</f>
        <v>0</v>
      </c>
      <c r="H7" s="648">
        <f>F7*G7</f>
        <v>0</v>
      </c>
      <c r="I7" s="651">
        <f>F7+$C$6</f>
        <v>0</v>
      </c>
      <c r="J7" s="648">
        <f t="shared" ref="J7" si="0">G7*1.1</f>
        <v>0</v>
      </c>
      <c r="K7" s="648">
        <f>I7*J7</f>
        <v>0</v>
      </c>
      <c r="L7" s="651">
        <f>I7+$C$6</f>
        <v>0</v>
      </c>
      <c r="M7" s="648">
        <f t="shared" ref="M7" si="1">J7*1.1</f>
        <v>0</v>
      </c>
      <c r="N7" s="648">
        <f>L7*M7</f>
        <v>0</v>
      </c>
      <c r="O7" s="651">
        <f>L7+$C$6</f>
        <v>0</v>
      </c>
      <c r="P7" s="648">
        <f t="shared" ref="P7" si="2">M7*1.1</f>
        <v>0</v>
      </c>
      <c r="Q7" s="648">
        <f>O7*P7</f>
        <v>0</v>
      </c>
      <c r="R7" s="651">
        <f>O7</f>
        <v>0</v>
      </c>
      <c r="S7" s="648">
        <f t="shared" ref="S7" si="3">P7*1.1</f>
        <v>0</v>
      </c>
      <c r="T7" s="648">
        <f>R7*S7</f>
        <v>0</v>
      </c>
      <c r="U7" s="651">
        <f>R7</f>
        <v>0</v>
      </c>
      <c r="V7" s="648">
        <f t="shared" ref="V7" si="4">S7*1.1</f>
        <v>0</v>
      </c>
      <c r="W7" s="648">
        <f>U7*V7</f>
        <v>0</v>
      </c>
      <c r="X7" s="651">
        <f>U7</f>
        <v>0</v>
      </c>
      <c r="Y7" s="648">
        <f t="shared" ref="Y7" si="5">V7*1.1</f>
        <v>0</v>
      </c>
      <c r="Z7" s="648">
        <f>X7*Y7</f>
        <v>0</v>
      </c>
      <c r="AA7" s="651">
        <f>X7</f>
        <v>0</v>
      </c>
      <c r="AB7" s="648">
        <f t="shared" ref="AB7" si="6">Y7*1.1</f>
        <v>0</v>
      </c>
      <c r="AC7" s="648">
        <f>AA7*AB7</f>
        <v>0</v>
      </c>
      <c r="AD7" s="651">
        <f>AA7</f>
        <v>0</v>
      </c>
      <c r="AE7" s="648">
        <f t="shared" ref="AE7" si="7">AB7*1.1</f>
        <v>0</v>
      </c>
      <c r="AF7" s="648">
        <f>AD7*AE7</f>
        <v>0</v>
      </c>
      <c r="AG7" s="651">
        <f>AD7</f>
        <v>0</v>
      </c>
      <c r="AH7" s="648">
        <f t="shared" ref="AH7" si="8">AE7*1.1</f>
        <v>0</v>
      </c>
      <c r="AI7" s="648">
        <f>AG7*AH7</f>
        <v>0</v>
      </c>
      <c r="AJ7" s="651">
        <f>AG7</f>
        <v>0</v>
      </c>
      <c r="AK7" s="648">
        <f t="shared" ref="AK7" si="9">AH7*1.1</f>
        <v>0</v>
      </c>
      <c r="AL7" s="648">
        <f>AJ7*AK7</f>
        <v>0</v>
      </c>
    </row>
    <row r="8" spans="1:38">
      <c r="A8" s="788"/>
      <c r="B8" s="526" t="s">
        <v>32</v>
      </c>
      <c r="C8" s="651"/>
      <c r="D8" s="648"/>
      <c r="E8" s="648"/>
      <c r="F8" s="651"/>
      <c r="G8" s="648"/>
      <c r="H8" s="648">
        <f>E8*1.1</f>
        <v>0</v>
      </c>
      <c r="I8" s="651"/>
      <c r="J8" s="648"/>
      <c r="K8" s="648">
        <f>H8*1.1</f>
        <v>0</v>
      </c>
      <c r="L8" s="651"/>
      <c r="M8" s="648"/>
      <c r="N8" s="648">
        <f>K8*1.1</f>
        <v>0</v>
      </c>
      <c r="O8" s="651"/>
      <c r="P8" s="648"/>
      <c r="Q8" s="648">
        <f>N8*1.1</f>
        <v>0</v>
      </c>
      <c r="R8" s="651"/>
      <c r="S8" s="648"/>
      <c r="T8" s="648">
        <f>Q8*1.1</f>
        <v>0</v>
      </c>
      <c r="U8" s="651"/>
      <c r="V8" s="648"/>
      <c r="W8" s="648">
        <f>T8*1.1</f>
        <v>0</v>
      </c>
      <c r="X8" s="651"/>
      <c r="Y8" s="648"/>
      <c r="Z8" s="648">
        <f>W8*1.1</f>
        <v>0</v>
      </c>
      <c r="AA8" s="651"/>
      <c r="AB8" s="648"/>
      <c r="AC8" s="648">
        <f>Z8*1.1</f>
        <v>0</v>
      </c>
      <c r="AD8" s="651"/>
      <c r="AE8" s="648"/>
      <c r="AF8" s="648">
        <f>AC8*1.1</f>
        <v>0</v>
      </c>
      <c r="AG8" s="651"/>
      <c r="AH8" s="648"/>
      <c r="AI8" s="648">
        <f>AF8*1.1</f>
        <v>0</v>
      </c>
      <c r="AJ8" s="651"/>
      <c r="AK8" s="648"/>
      <c r="AL8" s="648">
        <f>AI8*1.1</f>
        <v>0</v>
      </c>
    </row>
    <row r="9" spans="1:38">
      <c r="A9" s="788" t="s">
        <v>245</v>
      </c>
      <c r="B9" s="526" t="s">
        <v>407</v>
      </c>
      <c r="C9" s="651"/>
      <c r="D9" s="648"/>
      <c r="E9" s="648"/>
      <c r="F9" s="651"/>
      <c r="G9" s="648"/>
      <c r="H9" s="648">
        <f>E9*1.1</f>
        <v>0</v>
      </c>
      <c r="I9" s="651"/>
      <c r="J9" s="648"/>
      <c r="K9" s="648">
        <f>H9*1.1</f>
        <v>0</v>
      </c>
      <c r="L9" s="651"/>
      <c r="M9" s="648"/>
      <c r="N9" s="648">
        <f>K9*1.1</f>
        <v>0</v>
      </c>
      <c r="O9" s="651"/>
      <c r="P9" s="648"/>
      <c r="Q9" s="648">
        <f>N9*1.1</f>
        <v>0</v>
      </c>
      <c r="R9" s="651"/>
      <c r="S9" s="648"/>
      <c r="T9" s="648">
        <f>Q9*1.1</f>
        <v>0</v>
      </c>
      <c r="U9" s="651"/>
      <c r="V9" s="648"/>
      <c r="W9" s="648">
        <f>T9*1.1</f>
        <v>0</v>
      </c>
      <c r="X9" s="651"/>
      <c r="Y9" s="648"/>
      <c r="Z9" s="648">
        <f>W9*1.1</f>
        <v>0</v>
      </c>
      <c r="AA9" s="651"/>
      <c r="AB9" s="648"/>
      <c r="AC9" s="648">
        <f>Z9*1.1</f>
        <v>0</v>
      </c>
      <c r="AD9" s="651"/>
      <c r="AE9" s="648"/>
      <c r="AF9" s="648">
        <f>AC9*1.1</f>
        <v>0</v>
      </c>
      <c r="AG9" s="651"/>
      <c r="AH9" s="648"/>
      <c r="AI9" s="648">
        <f>AF9*1.1</f>
        <v>0</v>
      </c>
      <c r="AJ9" s="651"/>
      <c r="AK9" s="648"/>
      <c r="AL9" s="648">
        <f>AI9*1.1</f>
        <v>0</v>
      </c>
    </row>
    <row r="10" spans="1:38">
      <c r="A10" s="788"/>
      <c r="B10" s="526" t="s">
        <v>408</v>
      </c>
      <c r="C10" s="651"/>
      <c r="D10" s="648"/>
      <c r="E10" s="648">
        <f>C10*D10</f>
        <v>0</v>
      </c>
      <c r="F10" s="651"/>
      <c r="G10" s="648">
        <f>D10*1.1</f>
        <v>0</v>
      </c>
      <c r="H10" s="648">
        <f t="shared" ref="H10" si="10">F10*G10</f>
        <v>0</v>
      </c>
      <c r="I10" s="651"/>
      <c r="J10" s="648">
        <f>G10*1.1</f>
        <v>0</v>
      </c>
      <c r="K10" s="648">
        <f>I10*J10</f>
        <v>0</v>
      </c>
      <c r="L10" s="651"/>
      <c r="M10" s="648">
        <f>J10*1.1</f>
        <v>0</v>
      </c>
      <c r="N10" s="648">
        <f>L10*M10</f>
        <v>0</v>
      </c>
      <c r="O10" s="651"/>
      <c r="P10" s="648">
        <f>M10*1.1</f>
        <v>0</v>
      </c>
      <c r="Q10" s="648">
        <f>O10*P10</f>
        <v>0</v>
      </c>
      <c r="R10" s="651"/>
      <c r="S10" s="648">
        <f>P10*1.1</f>
        <v>0</v>
      </c>
      <c r="T10" s="648">
        <f>R10*S10</f>
        <v>0</v>
      </c>
      <c r="U10" s="651"/>
      <c r="V10" s="648">
        <f>S10*1.1</f>
        <v>0</v>
      </c>
      <c r="W10" s="648">
        <f>U10*V10</f>
        <v>0</v>
      </c>
      <c r="X10" s="651"/>
      <c r="Y10" s="648">
        <f>V10*1.1</f>
        <v>0</v>
      </c>
      <c r="Z10" s="648">
        <f>X10*Y10</f>
        <v>0</v>
      </c>
      <c r="AA10" s="651"/>
      <c r="AB10" s="648">
        <f>Y10*1.1</f>
        <v>0</v>
      </c>
      <c r="AC10" s="648">
        <f>AA10*AB10</f>
        <v>0</v>
      </c>
      <c r="AD10" s="651"/>
      <c r="AE10" s="648">
        <f>AB10*1.1</f>
        <v>0</v>
      </c>
      <c r="AF10" s="648">
        <f>AD10*AE10</f>
        <v>0</v>
      </c>
      <c r="AG10" s="651"/>
      <c r="AH10" s="648">
        <f>AE10*1.1</f>
        <v>0</v>
      </c>
      <c r="AI10" s="648">
        <f>AG10*AH10</f>
        <v>0</v>
      </c>
      <c r="AJ10" s="651"/>
      <c r="AK10" s="648">
        <f>AH10*1.1</f>
        <v>0</v>
      </c>
      <c r="AL10" s="648">
        <f>AJ10*AK10</f>
        <v>0</v>
      </c>
    </row>
    <row r="11" spans="1:38" hidden="1">
      <c r="C11" s="652"/>
      <c r="D11" s="653"/>
      <c r="E11" s="653"/>
      <c r="F11" s="652"/>
      <c r="G11" s="653"/>
      <c r="H11" s="653"/>
      <c r="I11" s="652"/>
      <c r="J11" s="653"/>
      <c r="K11" s="653"/>
      <c r="L11" s="652"/>
      <c r="M11" s="653"/>
      <c r="N11" s="653"/>
      <c r="O11" s="652"/>
      <c r="P11" s="653"/>
      <c r="Q11" s="653"/>
      <c r="R11" s="652"/>
      <c r="S11" s="653"/>
      <c r="T11" s="653"/>
      <c r="U11" s="652"/>
      <c r="V11" s="653"/>
      <c r="W11" s="653"/>
      <c r="X11" s="652"/>
      <c r="Y11" s="653"/>
      <c r="Z11" s="653"/>
      <c r="AA11" s="652"/>
      <c r="AB11" s="653"/>
      <c r="AC11" s="653"/>
      <c r="AD11" s="652"/>
      <c r="AE11" s="653"/>
      <c r="AF11" s="653"/>
      <c r="AG11" s="652"/>
      <c r="AH11" s="653"/>
      <c r="AI11" s="653"/>
      <c r="AJ11" s="652"/>
      <c r="AK11" s="653"/>
      <c r="AL11" s="653"/>
    </row>
    <row r="12" spans="1:38" hidden="1">
      <c r="C12" s="652" t="e">
        <f>#REF!-C10</f>
        <v>#REF!</v>
      </c>
      <c r="D12" s="653" t="e">
        <f>#REF!-D10</f>
        <v>#REF!</v>
      </c>
      <c r="E12" s="653"/>
      <c r="F12" s="652" t="e">
        <f>#REF!-F10</f>
        <v>#REF!</v>
      </c>
      <c r="G12" s="653" t="e">
        <f>#REF!-G10</f>
        <v>#REF!</v>
      </c>
      <c r="H12" s="653"/>
      <c r="I12" s="652" t="e">
        <f>#REF!-I10</f>
        <v>#REF!</v>
      </c>
      <c r="J12" s="653" t="e">
        <f>#REF!-J10</f>
        <v>#REF!</v>
      </c>
      <c r="K12" s="653"/>
      <c r="L12" s="652"/>
      <c r="M12" s="653" t="e">
        <f>#REF!-M10</f>
        <v>#REF!</v>
      </c>
      <c r="N12" s="653"/>
      <c r="O12" s="652" t="e">
        <f>#REF!-O10</f>
        <v>#REF!</v>
      </c>
      <c r="P12" s="653" t="e">
        <f>#REF!-P10</f>
        <v>#REF!</v>
      </c>
      <c r="Q12" s="653"/>
      <c r="R12" s="652" t="e">
        <f>#REF!-R10</f>
        <v>#REF!</v>
      </c>
      <c r="S12" s="653" t="e">
        <f>#REF!-S10</f>
        <v>#REF!</v>
      </c>
      <c r="T12" s="653"/>
      <c r="U12" s="652" t="e">
        <f>#REF!-U10</f>
        <v>#REF!</v>
      </c>
      <c r="V12" s="653" t="e">
        <f>#REF!-V10</f>
        <v>#REF!</v>
      </c>
      <c r="W12" s="653"/>
      <c r="X12" s="652" t="e">
        <f>#REF!-X10</f>
        <v>#REF!</v>
      </c>
      <c r="Y12" s="653" t="e">
        <f>#REF!-Y10</f>
        <v>#REF!</v>
      </c>
      <c r="Z12" s="653"/>
      <c r="AA12" s="652" t="e">
        <f>#REF!-AA10</f>
        <v>#REF!</v>
      </c>
      <c r="AB12" s="653" t="e">
        <f>#REF!-AB10</f>
        <v>#REF!</v>
      </c>
      <c r="AC12" s="653"/>
      <c r="AD12" s="652" t="e">
        <f>#REF!-AD10</f>
        <v>#REF!</v>
      </c>
      <c r="AE12" s="653" t="e">
        <f>#REF!-AE10</f>
        <v>#REF!</v>
      </c>
      <c r="AF12" s="653"/>
      <c r="AG12" s="652" t="e">
        <f>#REF!-AG10</f>
        <v>#REF!</v>
      </c>
      <c r="AH12" s="653" t="e">
        <f>#REF!-AH10</f>
        <v>#REF!</v>
      </c>
      <c r="AI12" s="653"/>
      <c r="AJ12" s="652" t="e">
        <f>#REF!-AJ10</f>
        <v>#REF!</v>
      </c>
      <c r="AK12" s="653" t="e">
        <f>#REF!-AK10</f>
        <v>#REF!</v>
      </c>
      <c r="AL12" s="653"/>
    </row>
    <row r="13" spans="1:38" hidden="1">
      <c r="C13" s="652"/>
      <c r="D13" s="653"/>
      <c r="E13" s="653"/>
      <c r="F13" s="652"/>
      <c r="G13" s="653"/>
      <c r="H13" s="653"/>
      <c r="I13" s="652"/>
      <c r="J13" s="653"/>
      <c r="K13" s="653"/>
      <c r="L13" s="652"/>
      <c r="M13" s="653"/>
      <c r="N13" s="653"/>
      <c r="O13" s="652"/>
      <c r="P13" s="653"/>
      <c r="Q13" s="653"/>
      <c r="R13" s="652"/>
      <c r="S13" s="653"/>
      <c r="T13" s="653"/>
      <c r="U13" s="652"/>
      <c r="V13" s="653"/>
      <c r="W13" s="653"/>
      <c r="X13" s="652"/>
      <c r="Y13" s="653"/>
      <c r="Z13" s="653"/>
      <c r="AA13" s="652"/>
      <c r="AB13" s="653"/>
      <c r="AC13" s="653"/>
      <c r="AD13" s="652"/>
      <c r="AE13" s="653"/>
      <c r="AF13" s="653"/>
      <c r="AG13" s="652"/>
      <c r="AH13" s="653"/>
      <c r="AI13" s="653"/>
      <c r="AJ13" s="652"/>
      <c r="AK13" s="653"/>
      <c r="AL13" s="653"/>
    </row>
    <row r="14" spans="1:38" hidden="1">
      <c r="C14" s="652">
        <v>49</v>
      </c>
      <c r="D14" s="653">
        <v>8440104</v>
      </c>
      <c r="E14" s="653"/>
      <c r="F14" s="652">
        <v>53</v>
      </c>
      <c r="G14" s="653">
        <v>11195144.400000002</v>
      </c>
      <c r="H14" s="653"/>
      <c r="I14" s="652">
        <v>61</v>
      </c>
      <c r="J14" s="653">
        <v>16008401.640000002</v>
      </c>
      <c r="K14" s="653"/>
      <c r="L14" s="652"/>
      <c r="M14" s="653">
        <v>22538193.017999999</v>
      </c>
      <c r="N14" s="653"/>
      <c r="O14" s="652">
        <v>74</v>
      </c>
      <c r="P14" s="653">
        <v>26657053.176600005</v>
      </c>
      <c r="Q14" s="653"/>
      <c r="R14" s="652">
        <v>74</v>
      </c>
      <c r="S14" s="653">
        <v>26657053.176600005</v>
      </c>
      <c r="T14" s="653"/>
      <c r="U14" s="652">
        <v>74</v>
      </c>
      <c r="V14" s="653">
        <v>26657053.176600005</v>
      </c>
      <c r="W14" s="653"/>
      <c r="X14" s="652">
        <v>74</v>
      </c>
      <c r="Y14" s="653">
        <v>26657053.176600005</v>
      </c>
      <c r="Z14" s="653"/>
      <c r="AA14" s="652">
        <v>74</v>
      </c>
      <c r="AB14" s="653">
        <v>26657053.176600005</v>
      </c>
      <c r="AC14" s="653"/>
      <c r="AD14" s="652">
        <v>74</v>
      </c>
      <c r="AE14" s="653">
        <v>26657053.176600005</v>
      </c>
      <c r="AF14" s="653"/>
      <c r="AG14" s="652">
        <v>74</v>
      </c>
      <c r="AH14" s="653">
        <v>26657053.176600005</v>
      </c>
      <c r="AI14" s="653"/>
      <c r="AJ14" s="652">
        <v>74</v>
      </c>
      <c r="AK14" s="653">
        <v>26657053.176600005</v>
      </c>
      <c r="AL14" s="653"/>
    </row>
    <row r="15" spans="1:38" hidden="1">
      <c r="C15" s="652"/>
      <c r="D15" s="653"/>
      <c r="E15" s="653"/>
      <c r="F15" s="652"/>
      <c r="G15" s="653"/>
      <c r="H15" s="653"/>
      <c r="I15" s="652"/>
      <c r="J15" s="653"/>
      <c r="K15" s="653"/>
      <c r="L15" s="652"/>
      <c r="M15" s="653"/>
      <c r="N15" s="653"/>
      <c r="O15" s="652"/>
      <c r="P15" s="653"/>
      <c r="Q15" s="653"/>
      <c r="R15" s="652"/>
      <c r="S15" s="653"/>
      <c r="T15" s="653"/>
      <c r="U15" s="652"/>
      <c r="V15" s="653"/>
      <c r="W15" s="653"/>
      <c r="X15" s="652"/>
      <c r="Y15" s="653"/>
      <c r="Z15" s="653"/>
      <c r="AA15" s="652"/>
      <c r="AB15" s="653"/>
      <c r="AC15" s="653"/>
      <c r="AD15" s="652"/>
      <c r="AE15" s="653"/>
      <c r="AF15" s="653"/>
      <c r="AG15" s="652"/>
      <c r="AH15" s="653"/>
      <c r="AI15" s="653"/>
      <c r="AJ15" s="652"/>
      <c r="AK15" s="653"/>
      <c r="AL15" s="653"/>
    </row>
    <row r="16" spans="1:38" hidden="1">
      <c r="C16" s="652" t="e">
        <f t="shared" ref="C16:P16" si="11">C12-C14</f>
        <v>#REF!</v>
      </c>
      <c r="D16" s="653" t="e">
        <f t="shared" si="11"/>
        <v>#REF!</v>
      </c>
      <c r="E16" s="653"/>
      <c r="F16" s="652" t="e">
        <f t="shared" si="11"/>
        <v>#REF!</v>
      </c>
      <c r="G16" s="653" t="e">
        <f t="shared" si="11"/>
        <v>#REF!</v>
      </c>
      <c r="H16" s="653"/>
      <c r="I16" s="652" t="e">
        <f t="shared" si="11"/>
        <v>#REF!</v>
      </c>
      <c r="J16" s="653" t="e">
        <f t="shared" si="11"/>
        <v>#REF!</v>
      </c>
      <c r="K16" s="653"/>
      <c r="L16" s="652"/>
      <c r="M16" s="653" t="e">
        <f t="shared" si="11"/>
        <v>#REF!</v>
      </c>
      <c r="N16" s="653"/>
      <c r="O16" s="652" t="e">
        <f t="shared" si="11"/>
        <v>#REF!</v>
      </c>
      <c r="P16" s="653" t="e">
        <f t="shared" si="11"/>
        <v>#REF!</v>
      </c>
      <c r="Q16" s="653"/>
      <c r="R16" s="652" t="e">
        <f t="shared" ref="R16:S16" si="12">R12-R14</f>
        <v>#REF!</v>
      </c>
      <c r="S16" s="653" t="e">
        <f t="shared" si="12"/>
        <v>#REF!</v>
      </c>
      <c r="T16" s="653"/>
      <c r="U16" s="652" t="e">
        <f t="shared" ref="U16:V16" si="13">U12-U14</f>
        <v>#REF!</v>
      </c>
      <c r="V16" s="653" t="e">
        <f t="shared" si="13"/>
        <v>#REF!</v>
      </c>
      <c r="W16" s="653"/>
      <c r="X16" s="652" t="e">
        <f t="shared" ref="X16:Y16" si="14">X12-X14</f>
        <v>#REF!</v>
      </c>
      <c r="Y16" s="653" t="e">
        <f t="shared" si="14"/>
        <v>#REF!</v>
      </c>
      <c r="Z16" s="653"/>
      <c r="AA16" s="652" t="e">
        <f t="shared" ref="AA16:AB16" si="15">AA12-AA14</f>
        <v>#REF!</v>
      </c>
      <c r="AB16" s="653" t="e">
        <f t="shared" si="15"/>
        <v>#REF!</v>
      </c>
      <c r="AC16" s="653"/>
      <c r="AD16" s="652" t="e">
        <f t="shared" ref="AD16:AE16" si="16">AD12-AD14</f>
        <v>#REF!</v>
      </c>
      <c r="AE16" s="653" t="e">
        <f t="shared" si="16"/>
        <v>#REF!</v>
      </c>
      <c r="AF16" s="653"/>
      <c r="AG16" s="652" t="e">
        <f t="shared" ref="AG16:AH16" si="17">AG12-AG14</f>
        <v>#REF!</v>
      </c>
      <c r="AH16" s="653" t="e">
        <f t="shared" si="17"/>
        <v>#REF!</v>
      </c>
      <c r="AI16" s="653"/>
      <c r="AJ16" s="652" t="e">
        <f t="shared" ref="AJ16:AK16" si="18">AJ12-AJ14</f>
        <v>#REF!</v>
      </c>
      <c r="AK16" s="653" t="e">
        <f t="shared" si="18"/>
        <v>#REF!</v>
      </c>
      <c r="AL16" s="653"/>
    </row>
    <row r="17" spans="1:38" s="666" customFormat="1">
      <c r="A17" s="532"/>
      <c r="B17" s="528" t="s">
        <v>405</v>
      </c>
      <c r="C17" s="665"/>
      <c r="D17" s="649"/>
      <c r="E17" s="649">
        <f>SUM(E7:E10)</f>
        <v>0</v>
      </c>
      <c r="F17" s="665"/>
      <c r="G17" s="649"/>
      <c r="H17" s="649">
        <f>SUM(H7:H10)</f>
        <v>0</v>
      </c>
      <c r="I17" s="665"/>
      <c r="J17" s="649"/>
      <c r="K17" s="649">
        <f>SUM(K7:K10)</f>
        <v>0</v>
      </c>
      <c r="L17" s="665"/>
      <c r="M17" s="649"/>
      <c r="N17" s="649">
        <f>SUM(N7:N10)</f>
        <v>0</v>
      </c>
      <c r="O17" s="665"/>
      <c r="P17" s="649"/>
      <c r="Q17" s="649">
        <f>SUM(Q7:Q10)</f>
        <v>0</v>
      </c>
      <c r="R17" s="665"/>
      <c r="S17" s="649"/>
      <c r="T17" s="649">
        <f>SUM(T7:T10)</f>
        <v>0</v>
      </c>
      <c r="U17" s="665"/>
      <c r="V17" s="649"/>
      <c r="W17" s="649">
        <f>SUM(W7:W10)</f>
        <v>0</v>
      </c>
      <c r="X17" s="665"/>
      <c r="Y17" s="649"/>
      <c r="Z17" s="649">
        <f>SUM(Z7:Z10)</f>
        <v>0</v>
      </c>
      <c r="AA17" s="665"/>
      <c r="AB17" s="649"/>
      <c r="AC17" s="649">
        <f>SUM(AC7:AC10)</f>
        <v>0</v>
      </c>
      <c r="AD17" s="665"/>
      <c r="AE17" s="649"/>
      <c r="AF17" s="649">
        <f>SUM(AF7:AF10)</f>
        <v>0</v>
      </c>
      <c r="AG17" s="665"/>
      <c r="AH17" s="649"/>
      <c r="AI17" s="649">
        <f>SUM(AI7:AI10)</f>
        <v>0</v>
      </c>
      <c r="AJ17" s="665"/>
      <c r="AK17" s="649"/>
      <c r="AL17" s="649">
        <f>SUM(AL7:AL10)</f>
        <v>0</v>
      </c>
    </row>
  </sheetData>
  <sheetProtection selectLockedCells="1" selectUnlockedCells="1"/>
  <mergeCells count="14">
    <mergeCell ref="A7:A8"/>
    <mergeCell ref="A9:A10"/>
    <mergeCell ref="U3:W3"/>
    <mergeCell ref="X3:Z3"/>
    <mergeCell ref="AA3:AC3"/>
    <mergeCell ref="AD3:AF3"/>
    <mergeCell ref="AG3:AI3"/>
    <mergeCell ref="AJ3:AL3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10</vt:i4>
      </vt:variant>
    </vt:vector>
  </HeadingPairs>
  <TitlesOfParts>
    <vt:vector size="30" baseType="lpstr">
      <vt:lpstr>Assu Sum Mod A</vt:lpstr>
      <vt:lpstr>Plan Working A</vt:lpstr>
      <vt:lpstr>Assu Sum Mod B</vt:lpstr>
      <vt:lpstr>Plan Working B</vt:lpstr>
      <vt:lpstr>Assu Sum Mod Online</vt:lpstr>
      <vt:lpstr>Plan Working Online</vt:lpstr>
      <vt:lpstr>Rollout Plan</vt:lpstr>
      <vt:lpstr>Concept Org Structure</vt:lpstr>
      <vt:lpstr>Warehouse (Central)</vt:lpstr>
      <vt:lpstr>Warehouse (Direct Store)</vt:lpstr>
      <vt:lpstr>General KPIs (Overall)</vt:lpstr>
      <vt:lpstr>Financial KPIs</vt:lpstr>
      <vt:lpstr>Sensitivity Analysis</vt:lpstr>
      <vt:lpstr>P&amp;L</vt:lpstr>
      <vt:lpstr>BS &amp; CF</vt:lpstr>
      <vt:lpstr>P&amp;L A</vt:lpstr>
      <vt:lpstr>P&amp;L B</vt:lpstr>
      <vt:lpstr>P&amp;L Online + Unit Econ</vt:lpstr>
      <vt:lpstr>Unit Economics A</vt:lpstr>
      <vt:lpstr>Unit Economics B</vt:lpstr>
      <vt:lpstr>'Concept Org Structure'!ConceptOrgStructure</vt:lpstr>
      <vt:lpstr>'Warehouse (Central)'!ConceptOrgStructure</vt:lpstr>
      <vt:lpstr>'Warehouse (Direct Store)'!ConceptOrgStructure</vt:lpstr>
      <vt:lpstr>'P&amp;L'!Print_Area</vt:lpstr>
      <vt:lpstr>'P&amp;L A'!Print_Area</vt:lpstr>
      <vt:lpstr>'P&amp;L B'!Print_Area</vt:lpstr>
      <vt:lpstr>'P&amp;L Online + Unit Econ'!Print_Area</vt:lpstr>
      <vt:lpstr>'Plan Working A'!Print_Titles</vt:lpstr>
      <vt:lpstr>'Plan Working B'!Print_Titles</vt:lpstr>
      <vt:lpstr>'Plan Working Online'!Print_Titles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Rohith Ravi</cp:lastModifiedBy>
  <cp:lastPrinted>2014-07-07T19:46:33Z</cp:lastPrinted>
  <dcterms:created xsi:type="dcterms:W3CDTF">2013-10-25T16:54:01Z</dcterms:created>
  <dcterms:modified xsi:type="dcterms:W3CDTF">2025-09-29T12:16:55Z</dcterms:modified>
</cp:coreProperties>
</file>